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ouis S\Documents\Transnet\Network\fibre_backup\rfp\"/>
    </mc:Choice>
  </mc:AlternateContent>
  <xr:revisionPtr revIDLastSave="0" documentId="13_ncr:1_{B68EEFA6-40A6-4D86-A869-FFA602BC7F9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</calcChain>
</file>

<file path=xl/sharedStrings.xml><?xml version="1.0" encoding="utf-8"?>
<sst xmlns="http://schemas.openxmlformats.org/spreadsheetml/2006/main" count="256" uniqueCount="159">
  <si>
    <t>LIST OF MANAGED SERVICES (BANDWIDTH) 10Gbps</t>
  </si>
  <si>
    <t>10Gbps Links to the Teraco's in Metro areas</t>
  </si>
  <si>
    <t>Note: all distances are track distances, not optical</t>
  </si>
  <si>
    <t>No</t>
  </si>
  <si>
    <t>Site A</t>
  </si>
  <si>
    <t>Site B</t>
  </si>
  <si>
    <t>Length (km)</t>
  </si>
  <si>
    <t>Capacity (total)</t>
  </si>
  <si>
    <t>GICT only</t>
  </si>
  <si>
    <t>Teraco - DB1, Durban, Riverhorse Cl, Newlands East, 4037</t>
  </si>
  <si>
    <t>10Gbps</t>
  </si>
  <si>
    <t>Teraco - CT1, Cape Town, 240 Main Rd, Rondebosch, Cape Town, 7701</t>
  </si>
  <si>
    <t>Teraco Data Environments (Pty) Ltd., Teraco Campus, 5 Brewery St, Isando, Johannesburg, 1600</t>
  </si>
  <si>
    <t>SCHEDULE A2: LEASE OF MANAGED SERVICES (BANDWIDTH)TO TRANSNET GROUP INFORMATION AND COMMUNICATIONS TECHNOLOGY (TGICT ) INTER-TERACO DATA CENTRE LINKS</t>
  </si>
  <si>
    <t xml:space="preserve">Table A2 LEASE OF TFR 10Gbps TO TGICT Tariff (R / capacity / km / month) </t>
  </si>
  <si>
    <t>LIST OF MANAGED SERVICES (BANDWIDTH) 1Gbps</t>
  </si>
  <si>
    <t xml:space="preserve">1Gbps services WAN Links </t>
  </si>
  <si>
    <t xml:space="preserve">Table B1 LEASE OF TFR 1Gbps TO TGICT Tariff (R / capacity / km / month) </t>
  </si>
  <si>
    <t>Item</t>
  </si>
  <si>
    <t>Site A (Campuses)</t>
  </si>
  <si>
    <t>Primary Route</t>
  </si>
  <si>
    <t>Site B (Teraco)</t>
  </si>
  <si>
    <t>2.1</t>
  </si>
  <si>
    <t>Germiston (City Deep &amp; Karsene)</t>
  </si>
  <si>
    <t>GMR(SW-P Node)-ISO(P Node)-JB1(PE Node)</t>
  </si>
  <si>
    <t>JB1</t>
  </si>
  <si>
    <t>1Gbps</t>
  </si>
  <si>
    <t>2.2</t>
  </si>
  <si>
    <t>Sentrarand</t>
  </si>
  <si>
    <t>STQ(SW-PE Node)-ISO(P Node)-JB1(PE Node)</t>
  </si>
  <si>
    <t>2.3</t>
  </si>
  <si>
    <t>Klerksdorp</t>
  </si>
  <si>
    <t>KPR(SW-RAD-DWDM)-PCM(DWDM-P Node)-GMR(P Node)-JB1(PE Node)</t>
  </si>
  <si>
    <t>2.4</t>
  </si>
  <si>
    <t>Vooruitsig</t>
  </si>
  <si>
    <t>2.5</t>
  </si>
  <si>
    <t>Isando</t>
  </si>
  <si>
    <t>ISO(P Node)-JB1(PE Node)</t>
  </si>
  <si>
    <t>2.6</t>
  </si>
  <si>
    <t>Vereeniging</t>
  </si>
  <si>
    <t>VER(SW-P Node)-GMR(P Node)-JB1(PE Node)</t>
  </si>
  <si>
    <t>2.7</t>
  </si>
  <si>
    <t>Johannesburg (NSB)</t>
  </si>
  <si>
    <t>NSB(SW-PE Node)-GMR(P Node)-JB1(PE Node)</t>
  </si>
  <si>
    <t>2.8</t>
  </si>
  <si>
    <t>Langlaagte</t>
  </si>
  <si>
    <t>LLA(SW-RAD)-NSB(RAD-DWDM-PE Node)-GMR(P Node)-JB1(PE Node)</t>
  </si>
  <si>
    <t>2.9</t>
  </si>
  <si>
    <t>Potchefstroom</t>
  </si>
  <si>
    <t>PCM(SW-P Node)-GMR(P Node)-JB1(PE Node)</t>
  </si>
  <si>
    <t>2.10</t>
  </si>
  <si>
    <t>Krugersdorp</t>
  </si>
  <si>
    <t>KRP(SW-PE Node)-NSB(P Node)-GMR(P Node)-JB1(PE Node)</t>
  </si>
  <si>
    <t>2.11</t>
  </si>
  <si>
    <t>Kroonstad</t>
  </si>
  <si>
    <t>KRN(SW-PE Node)-VER(P Node)-GMR(P Node)-JB1(PE Node)</t>
  </si>
  <si>
    <t>2.12</t>
  </si>
  <si>
    <t>Bloemfontein</t>
  </si>
  <si>
    <t>BFX(SW-P Node)-VER(P Node)-GMR(P Node)-JB1(PE Node)</t>
  </si>
  <si>
    <t>2.13</t>
  </si>
  <si>
    <t>Kimberley</t>
  </si>
  <si>
    <t>KBY(SW-P Node)-PCM(P Node)-GMR(P Node)-JB1(PE Node)</t>
  </si>
  <si>
    <t>2.14</t>
  </si>
  <si>
    <t>Bethlehem</t>
  </si>
  <si>
    <t>BLM(SW-PE Node)-KRN(PE Node)-VER(P Node)-GMR(P Node)-JB1(PE Node)</t>
  </si>
  <si>
    <t>2.15</t>
  </si>
  <si>
    <t>Standerton</t>
  </si>
  <si>
    <t>SNR(SW-RAD)-HEI(RAD-DWDM-PE Node)-GMR(P Node)-JB1(PE Node)</t>
  </si>
  <si>
    <t>2.16</t>
  </si>
  <si>
    <t>Heidelberg</t>
  </si>
  <si>
    <t>HEI(SW-PE Node)-GMR(P Node)-JB1(PE Node)</t>
  </si>
  <si>
    <t>2.17</t>
  </si>
  <si>
    <t>Orgies</t>
  </si>
  <si>
    <t>OGS(SW-PE Node)-STQ(PE Node)-ISO(P Node)-JB1(PE Node)</t>
  </si>
  <si>
    <t>2.18</t>
  </si>
  <si>
    <t>Springs</t>
  </si>
  <si>
    <t>SPS(SW-RAD)-STQ(RAD-DWDM-PE Node)-ISO(P Node)-JB1(PE Node)</t>
  </si>
  <si>
    <t>2.19</t>
  </si>
  <si>
    <t>Essellenpark</t>
  </si>
  <si>
    <t>ESN(SW-PE Node)-ISO(P Node)-JB1(PE Node)</t>
  </si>
  <si>
    <t>2.20</t>
  </si>
  <si>
    <t>Witbank</t>
  </si>
  <si>
    <t>WBK(SW-P Node)-ISO(P Node)-JB1(PE Node)</t>
  </si>
  <si>
    <t>RTR(SW-RAD)-PNL(RAD-DWDW-P Node)-ISO(P Node)-JB1(PE Node)</t>
  </si>
  <si>
    <t>2.22</t>
  </si>
  <si>
    <t>Rustenburg</t>
  </si>
  <si>
    <t>2.23</t>
  </si>
  <si>
    <t>Polokwane</t>
  </si>
  <si>
    <t>PLK(SW-RAD)-PNL(RAD-DWDW-P Node)-ISO(P Node)-JB1(PE Node)</t>
  </si>
  <si>
    <t>2.24</t>
  </si>
  <si>
    <t>Nelspruit</t>
  </si>
  <si>
    <t>NLT(SW-RAD)-WBK(RAD-DWDM-P Node)-ISO(P Node)-JB1(PE Node)</t>
  </si>
  <si>
    <t>2.25</t>
  </si>
  <si>
    <t>Hoedspruit</t>
  </si>
  <si>
    <t>HDT(SW-RAD)-PLK(RAD)-PNL(RAD-DWDW-P Node)-ISO(P Node)-JB1(PE Node)</t>
  </si>
  <si>
    <t>2.26</t>
  </si>
  <si>
    <t>Nzasm</t>
  </si>
  <si>
    <t>NZM(SW-RAD)-PRY(RAD-DWDM-PE Node)-GMR(P Node)-JB1(PE Node)</t>
  </si>
  <si>
    <t>2.27</t>
  </si>
  <si>
    <t>Pretoria North</t>
  </si>
  <si>
    <t>PNL(SW-P Node)-ISO(P Node)-JB1(PE Node)</t>
  </si>
  <si>
    <t>2.28</t>
  </si>
  <si>
    <t>Koedoespoort</t>
  </si>
  <si>
    <t>KDP(SW-PE Node)-PNL(P Node)-ISO(P Node)-JB1(PE Node)</t>
  </si>
  <si>
    <t>2.29</t>
  </si>
  <si>
    <t>Newcastle</t>
  </si>
  <si>
    <t>2.30</t>
  </si>
  <si>
    <t>Ladysmith</t>
  </si>
  <si>
    <t>DB1</t>
  </si>
  <si>
    <t>2.31</t>
  </si>
  <si>
    <t>Pietermaritzburg</t>
  </si>
  <si>
    <t>NPR(SW-PE Node)-BYD(PE Node)-DB1(PE Node)</t>
  </si>
  <si>
    <t>2.32</t>
  </si>
  <si>
    <t>Bayhead</t>
  </si>
  <si>
    <t>BYD(SW-PE Node)-DB1(PE Node)</t>
  </si>
  <si>
    <t>2.33</t>
  </si>
  <si>
    <t>Durban Station</t>
  </si>
  <si>
    <t>DBN(SW-P Node)-DB1(PE Node)</t>
  </si>
  <si>
    <t>2.34</t>
  </si>
  <si>
    <t>Empangeni</t>
  </si>
  <si>
    <t>EMP(SW-PE Node)-DBN(P Node)-DB1(PE Node)</t>
  </si>
  <si>
    <t>2.35</t>
  </si>
  <si>
    <t>Richards Bay</t>
  </si>
  <si>
    <t>NSZ(SW-PE Node)-EMP(PE Node)-DBN(P Node)-DB1(PE Node)</t>
  </si>
  <si>
    <t>2.36</t>
  </si>
  <si>
    <t>Richards Bay Port</t>
  </si>
  <si>
    <t>2.37</t>
  </si>
  <si>
    <t>Vryheid</t>
  </si>
  <si>
    <t>VHD(SW-P Node)-DBN(P Node)-BD1(PE Node)</t>
  </si>
  <si>
    <t>2.38</t>
  </si>
  <si>
    <t>Ermelo</t>
  </si>
  <si>
    <t>EML(SW-PE Node)-VHD(P Node)-DBN(P Node)-BD1(PE Node)</t>
  </si>
  <si>
    <t>2.39</t>
  </si>
  <si>
    <t>East London</t>
  </si>
  <si>
    <t>ELN(SW-PE Node)-BFX(P Node)-BLE(P Node)-CT1(PE Node)</t>
  </si>
  <si>
    <t>CT1</t>
  </si>
  <si>
    <t>2.40</t>
  </si>
  <si>
    <t>Port Elizabeth North End</t>
  </si>
  <si>
    <t>PTH(SW-PE Node)-NWT(PE Node)-BLE(P Node)-CT1(PE Node)</t>
  </si>
  <si>
    <t>2.41</t>
  </si>
  <si>
    <t>Noupoort</t>
  </si>
  <si>
    <t>NWT(SW-PE Node)-BLE(P Node)-CT1(PE Node)</t>
  </si>
  <si>
    <t>2.42</t>
  </si>
  <si>
    <t>Beaufort West</t>
  </si>
  <si>
    <t>BFW(RAD-DWDM)-BLE(DWDM-P Node)-CT1(PE Node)</t>
  </si>
  <si>
    <t>2.43</t>
  </si>
  <si>
    <t>Worcester</t>
  </si>
  <si>
    <t>WOR(SW-RAD-DWDM)-BLE(DWDM-P Node)-CT1(PE Node)</t>
  </si>
  <si>
    <t>2.44</t>
  </si>
  <si>
    <t>Bellville</t>
  </si>
  <si>
    <t>BLE(SW-P Node)-CT1(PE Node)</t>
  </si>
  <si>
    <t>2.45</t>
  </si>
  <si>
    <t>Cape Town</t>
  </si>
  <si>
    <t>CPT(SW-P Node)-CT1(PE Node)</t>
  </si>
  <si>
    <t>2.46</t>
  </si>
  <si>
    <t>Saldanha</t>
  </si>
  <si>
    <t>SLD(SW-PE Node)-BLE(P Node)-CT1(PE Node)</t>
  </si>
  <si>
    <t xml:space="preserve"> LEASE OF TFR TELECOMS MANAGED SERVICES (BANDWIDTH)TO TRANSNET GROUP INFORMATION AND COMMUNICATIONS TECHNOLOGY (TGICT ) PRIMARY LINKS</t>
  </si>
  <si>
    <t>LAY(SW-PE Node)-NCS(PE Node)-GMR(P Node)-JB1(PE Node)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</si>
</sst>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#,##0.00;[Red]\-&quot;R&quot;#,##0.00"/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0" xfId="0" applyFont="1" applyFill="1"/>
    <xf numFmtId="8" fontId="2" fillId="2" borderId="0" xfId="0" applyNumberFormat="1" applyFont="1" applyFill="1"/>
    <xf numFmtId="0" fontId="4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5" fillId="2" borderId="0" xfId="0" applyFont="1" applyFill="1"/>
    <xf numFmtId="0" fontId="5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160" zoomScaleNormal="160" workbookViewId="0">
      <selection activeCell="H9" sqref="H9"/>
    </sheetView>
  </sheetViews>
  <sheetFormatPr defaultColWidth="9.1796875" defaultRowHeight="9" x14ac:dyDescent="0.2"/>
  <cols>
    <col min="1" max="1" width="2.26953125" style="1" customWidth="1"/>
    <col min="2" max="2" width="7.453125" style="3" customWidth="1"/>
    <col min="3" max="3" width="20.453125" style="3" customWidth="1"/>
    <col min="4" max="4" width="30" style="3" customWidth="1"/>
    <col min="5" max="5" width="11.1796875" style="3" customWidth="1"/>
    <col min="6" max="6" width="9.7265625" style="3" customWidth="1"/>
    <col min="7" max="7" width="7.54296875" style="3" customWidth="1"/>
    <col min="8" max="8" width="15.7265625" style="1" customWidth="1"/>
    <col min="9" max="16384" width="9.1796875" style="3"/>
  </cols>
  <sheetData>
    <row r="1" spans="1:13" x14ac:dyDescent="0.2">
      <c r="B1" s="48" t="s">
        <v>0</v>
      </c>
      <c r="C1" s="48"/>
      <c r="D1" s="48"/>
      <c r="E1" s="48"/>
      <c r="F1" s="1"/>
      <c r="G1" s="2"/>
      <c r="I1" s="1"/>
      <c r="J1" s="1"/>
      <c r="K1" s="1"/>
      <c r="L1" s="1"/>
      <c r="M1" s="1"/>
    </row>
    <row r="2" spans="1:13" x14ac:dyDescent="0.2">
      <c r="B2" s="48" t="s">
        <v>13</v>
      </c>
      <c r="C2" s="48"/>
      <c r="D2" s="48"/>
      <c r="E2" s="48"/>
      <c r="F2" s="48"/>
      <c r="G2" s="48"/>
      <c r="I2" s="1"/>
      <c r="J2" s="1"/>
      <c r="K2" s="1"/>
      <c r="L2" s="1"/>
      <c r="M2" s="1"/>
    </row>
    <row r="3" spans="1:13" x14ac:dyDescent="0.2">
      <c r="B3" s="46" t="s">
        <v>1</v>
      </c>
      <c r="C3" s="47"/>
      <c r="D3" s="47"/>
      <c r="E3" s="47"/>
      <c r="F3" s="47"/>
      <c r="G3" s="47"/>
      <c r="I3" s="1"/>
      <c r="J3" s="1"/>
      <c r="K3" s="1"/>
      <c r="L3" s="1"/>
      <c r="M3" s="1"/>
    </row>
    <row r="4" spans="1:13" ht="9.5" thickBot="1" x14ac:dyDescent="0.25">
      <c r="B4" s="46" t="s">
        <v>2</v>
      </c>
      <c r="C4" s="46"/>
      <c r="D4" s="46"/>
      <c r="E4" s="1"/>
      <c r="F4" s="1"/>
      <c r="G4" s="2"/>
      <c r="I4" s="1"/>
      <c r="J4" s="1"/>
      <c r="K4" s="1"/>
      <c r="L4" s="1"/>
      <c r="M4" s="1"/>
    </row>
    <row r="5" spans="1:13" ht="9.5" thickBot="1" x14ac:dyDescent="0.25">
      <c r="B5" s="4" t="s">
        <v>14</v>
      </c>
      <c r="C5" s="5"/>
      <c r="D5" s="6"/>
      <c r="E5" s="6"/>
      <c r="F5" s="6"/>
      <c r="G5" s="7"/>
      <c r="I5" s="1"/>
      <c r="J5" s="1"/>
      <c r="K5" s="1"/>
      <c r="L5" s="1"/>
      <c r="M5" s="1"/>
    </row>
    <row r="6" spans="1:13" ht="18.5" thickBot="1" x14ac:dyDescent="0.25">
      <c r="B6" s="9" t="s">
        <v>3</v>
      </c>
      <c r="C6" s="8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I6" s="1"/>
      <c r="J6" s="1"/>
      <c r="K6" s="1"/>
      <c r="L6" s="1"/>
      <c r="M6" s="1"/>
    </row>
    <row r="7" spans="1:13" ht="36.5" thickBot="1" x14ac:dyDescent="0.25">
      <c r="B7" s="17">
        <v>1.1000000000000001</v>
      </c>
      <c r="C7" s="13" t="s">
        <v>12</v>
      </c>
      <c r="D7" s="13" t="s">
        <v>9</v>
      </c>
      <c r="E7" s="14">
        <v>937</v>
      </c>
      <c r="F7" s="15" t="s">
        <v>10</v>
      </c>
      <c r="G7" s="15">
        <v>1</v>
      </c>
      <c r="I7" s="1"/>
      <c r="J7" s="1"/>
      <c r="K7" s="1"/>
      <c r="L7" s="1"/>
      <c r="M7" s="1"/>
    </row>
    <row r="8" spans="1:13" ht="36.5" thickBot="1" x14ac:dyDescent="0.25">
      <c r="B8" s="11">
        <v>1.2</v>
      </c>
      <c r="C8" s="12" t="s">
        <v>12</v>
      </c>
      <c r="D8" s="13" t="s">
        <v>11</v>
      </c>
      <c r="E8" s="14">
        <v>1676</v>
      </c>
      <c r="F8" s="15" t="s">
        <v>10</v>
      </c>
      <c r="G8" s="15">
        <v>1</v>
      </c>
      <c r="H8" s="18"/>
      <c r="I8" s="1"/>
      <c r="J8" s="1"/>
      <c r="K8" s="1"/>
      <c r="L8" s="1"/>
      <c r="M8" s="1"/>
    </row>
    <row r="9" spans="1:13" ht="27.5" thickBot="1" x14ac:dyDescent="0.25">
      <c r="B9" s="11">
        <v>1.3</v>
      </c>
      <c r="C9" s="12" t="s">
        <v>9</v>
      </c>
      <c r="D9" s="13" t="s">
        <v>11</v>
      </c>
      <c r="E9" s="14">
        <v>2386</v>
      </c>
      <c r="F9" s="15" t="s">
        <v>10</v>
      </c>
      <c r="G9" s="15">
        <v>1</v>
      </c>
      <c r="H9" s="19"/>
      <c r="I9" s="1"/>
      <c r="J9" s="1"/>
      <c r="K9" s="1"/>
      <c r="L9" s="1"/>
      <c r="M9" s="1"/>
    </row>
    <row r="10" spans="1:13" x14ac:dyDescent="0.2">
      <c r="B10" s="20"/>
      <c r="C10" s="20"/>
      <c r="D10" s="20"/>
      <c r="E10" s="20"/>
      <c r="F10" s="20"/>
      <c r="G10" s="20"/>
      <c r="I10" s="1"/>
      <c r="J10" s="1"/>
      <c r="K10" s="1"/>
      <c r="L10" s="1"/>
      <c r="M10" s="1"/>
    </row>
    <row r="11" spans="1:13" x14ac:dyDescent="0.2">
      <c r="B11" s="20"/>
      <c r="C11" s="20"/>
      <c r="D11" s="20"/>
      <c r="E11" s="20"/>
      <c r="F11" s="20"/>
      <c r="G11" s="20"/>
      <c r="I11" s="1"/>
      <c r="J11" s="1"/>
      <c r="K11" s="1"/>
      <c r="L11" s="1"/>
      <c r="M11" s="1"/>
    </row>
    <row r="12" spans="1:13" x14ac:dyDescent="0.2">
      <c r="B12" s="48" t="s">
        <v>15</v>
      </c>
      <c r="C12" s="48"/>
      <c r="D12" s="48"/>
      <c r="E12" s="48"/>
      <c r="F12" s="1"/>
      <c r="G12" s="2"/>
      <c r="I12" s="1"/>
      <c r="J12" s="1"/>
      <c r="K12" s="1"/>
      <c r="L12" s="1"/>
      <c r="M12" s="1"/>
    </row>
    <row r="13" spans="1:13" x14ac:dyDescent="0.2">
      <c r="B13" s="48" t="s">
        <v>157</v>
      </c>
      <c r="C13" s="48"/>
      <c r="D13" s="48"/>
      <c r="E13" s="48"/>
      <c r="F13" s="48"/>
      <c r="G13" s="48"/>
      <c r="I13" s="1"/>
      <c r="J13" s="1"/>
      <c r="K13" s="1"/>
      <c r="L13" s="1"/>
      <c r="M13" s="1"/>
    </row>
    <row r="14" spans="1:13" x14ac:dyDescent="0.2">
      <c r="B14" s="46" t="s">
        <v>16</v>
      </c>
      <c r="C14" s="47"/>
      <c r="D14" s="47"/>
      <c r="E14" s="47"/>
      <c r="F14" s="47"/>
      <c r="G14" s="47"/>
      <c r="I14" s="1"/>
      <c r="J14" s="1"/>
      <c r="K14" s="1"/>
      <c r="L14" s="1"/>
      <c r="M14" s="1"/>
    </row>
    <row r="15" spans="1:13" s="21" customFormat="1" ht="9.5" thickBot="1" x14ac:dyDescent="0.25">
      <c r="A15" s="16"/>
      <c r="B15" s="46" t="s">
        <v>2</v>
      </c>
      <c r="C15" s="46"/>
      <c r="D15" s="46"/>
      <c r="E15" s="1"/>
      <c r="F15" s="1"/>
      <c r="G15" s="2"/>
      <c r="H15" s="16"/>
      <c r="I15" s="16"/>
      <c r="J15" s="16"/>
      <c r="K15" s="16"/>
      <c r="L15" s="16"/>
      <c r="M15" s="16"/>
    </row>
    <row r="16" spans="1:13" s="21" customFormat="1" ht="9.5" thickBot="1" x14ac:dyDescent="0.4">
      <c r="A16" s="16"/>
      <c r="B16" s="4" t="s">
        <v>17</v>
      </c>
      <c r="C16" s="22"/>
      <c r="D16" s="23"/>
      <c r="E16" s="23"/>
      <c r="F16" s="23"/>
      <c r="G16" s="24"/>
      <c r="H16" s="16"/>
      <c r="I16" s="16"/>
      <c r="J16" s="16"/>
      <c r="K16" s="16"/>
      <c r="L16" s="16"/>
      <c r="M16" s="16"/>
    </row>
    <row r="17" spans="1:13" s="21" customFormat="1" ht="18.5" thickBot="1" x14ac:dyDescent="0.4">
      <c r="A17" s="16"/>
      <c r="B17" s="25" t="s">
        <v>18</v>
      </c>
      <c r="C17" s="25" t="s">
        <v>19</v>
      </c>
      <c r="D17" s="25" t="s">
        <v>20</v>
      </c>
      <c r="E17" s="26" t="s">
        <v>21</v>
      </c>
      <c r="F17" s="27" t="s">
        <v>6</v>
      </c>
      <c r="G17" s="28" t="s">
        <v>7</v>
      </c>
      <c r="H17" s="16"/>
      <c r="I17" s="16"/>
      <c r="J17" s="16"/>
      <c r="K17" s="16"/>
      <c r="L17" s="16"/>
      <c r="M17" s="16"/>
    </row>
    <row r="18" spans="1:13" s="21" customFormat="1" ht="18" x14ac:dyDescent="0.35">
      <c r="A18" s="16"/>
      <c r="B18" s="29" t="s">
        <v>22</v>
      </c>
      <c r="C18" s="30" t="s">
        <v>23</v>
      </c>
      <c r="D18" s="31" t="s">
        <v>24</v>
      </c>
      <c r="E18" s="32" t="s">
        <v>25</v>
      </c>
      <c r="F18" s="33">
        <f>13+4</f>
        <v>17</v>
      </c>
      <c r="G18" s="34" t="s">
        <v>26</v>
      </c>
      <c r="H18" s="16"/>
      <c r="I18" s="16"/>
      <c r="J18" s="16"/>
      <c r="K18" s="16"/>
      <c r="L18" s="16"/>
      <c r="M18" s="16"/>
    </row>
    <row r="19" spans="1:13" s="21" customFormat="1" ht="18" x14ac:dyDescent="0.35">
      <c r="A19" s="16"/>
      <c r="B19" s="35" t="s">
        <v>27</v>
      </c>
      <c r="C19" s="36" t="s">
        <v>28</v>
      </c>
      <c r="D19" s="37" t="s">
        <v>29</v>
      </c>
      <c r="E19" s="38" t="s">
        <v>25</v>
      </c>
      <c r="F19" s="39">
        <f>94+4</f>
        <v>98</v>
      </c>
      <c r="G19" s="40" t="s">
        <v>26</v>
      </c>
      <c r="H19" s="16"/>
      <c r="I19" s="16"/>
      <c r="J19" s="16"/>
      <c r="K19" s="16"/>
      <c r="L19" s="16"/>
      <c r="M19" s="16"/>
    </row>
    <row r="20" spans="1:13" s="21" customFormat="1" ht="18" x14ac:dyDescent="0.35">
      <c r="A20" s="16"/>
      <c r="B20" s="35" t="s">
        <v>30</v>
      </c>
      <c r="C20" s="36" t="s">
        <v>31</v>
      </c>
      <c r="D20" s="37" t="s">
        <v>32</v>
      </c>
      <c r="E20" s="38" t="s">
        <v>25</v>
      </c>
      <c r="F20" s="39">
        <f>49+41+41+47+16+13+4</f>
        <v>211</v>
      </c>
      <c r="G20" s="40" t="s">
        <v>26</v>
      </c>
      <c r="H20" s="16"/>
      <c r="I20" s="16"/>
      <c r="J20" s="16"/>
      <c r="K20" s="16"/>
      <c r="L20" s="16"/>
      <c r="M20" s="16"/>
    </row>
    <row r="21" spans="1:13" s="42" customFormat="1" ht="18" x14ac:dyDescent="0.35">
      <c r="A21" s="41"/>
      <c r="B21" s="35" t="s">
        <v>33</v>
      </c>
      <c r="C21" s="36" t="s">
        <v>34</v>
      </c>
      <c r="D21" s="37" t="s">
        <v>67</v>
      </c>
      <c r="E21" s="38" t="s">
        <v>25</v>
      </c>
      <c r="F21" s="39">
        <v>259</v>
      </c>
      <c r="G21" s="40" t="s">
        <v>26</v>
      </c>
      <c r="H21" s="41"/>
      <c r="I21" s="41"/>
      <c r="J21" s="41"/>
      <c r="K21" s="41"/>
      <c r="L21" s="41"/>
      <c r="M21" s="41"/>
    </row>
    <row r="22" spans="1:13" s="21" customFormat="1" x14ac:dyDescent="0.35">
      <c r="A22" s="16"/>
      <c r="B22" s="35" t="s">
        <v>35</v>
      </c>
      <c r="C22" s="36" t="s">
        <v>36</v>
      </c>
      <c r="D22" s="37" t="s">
        <v>37</v>
      </c>
      <c r="E22" s="38" t="s">
        <v>25</v>
      </c>
      <c r="F22" s="39">
        <f>4</f>
        <v>4</v>
      </c>
      <c r="G22" s="40" t="s">
        <v>26</v>
      </c>
      <c r="H22" s="16"/>
      <c r="I22" s="16"/>
      <c r="J22" s="16"/>
      <c r="K22" s="16"/>
      <c r="L22" s="16"/>
      <c r="M22" s="16"/>
    </row>
    <row r="23" spans="1:13" s="21" customFormat="1" ht="18" x14ac:dyDescent="0.35">
      <c r="A23" s="16"/>
      <c r="B23" s="35" t="s">
        <v>38</v>
      </c>
      <c r="C23" s="43" t="s">
        <v>39</v>
      </c>
      <c r="D23" s="37" t="s">
        <v>40</v>
      </c>
      <c r="E23" s="38" t="s">
        <v>25</v>
      </c>
      <c r="F23" s="39">
        <f>53+13+13+4</f>
        <v>83</v>
      </c>
      <c r="G23" s="40" t="s">
        <v>26</v>
      </c>
      <c r="H23" s="16"/>
      <c r="I23" s="16"/>
      <c r="J23" s="16"/>
      <c r="K23" s="16"/>
      <c r="L23" s="16"/>
      <c r="M23" s="16"/>
    </row>
    <row r="24" spans="1:13" s="21" customFormat="1" ht="18" x14ac:dyDescent="0.35">
      <c r="A24" s="16"/>
      <c r="B24" s="35" t="s">
        <v>41</v>
      </c>
      <c r="C24" s="43" t="s">
        <v>42</v>
      </c>
      <c r="D24" s="37" t="s">
        <v>43</v>
      </c>
      <c r="E24" s="38" t="s">
        <v>25</v>
      </c>
      <c r="F24" s="39">
        <f>16+13+4</f>
        <v>33</v>
      </c>
      <c r="G24" s="40" t="s">
        <v>26</v>
      </c>
      <c r="H24" s="16"/>
      <c r="I24" s="16"/>
      <c r="J24" s="16"/>
      <c r="K24" s="16"/>
      <c r="L24" s="16"/>
      <c r="M24" s="16"/>
    </row>
    <row r="25" spans="1:13" s="21" customFormat="1" ht="18" x14ac:dyDescent="0.35">
      <c r="A25" s="16"/>
      <c r="B25" s="35" t="s">
        <v>44</v>
      </c>
      <c r="C25" s="43" t="s">
        <v>45</v>
      </c>
      <c r="D25" s="37" t="s">
        <v>46</v>
      </c>
      <c r="E25" s="38" t="s">
        <v>25</v>
      </c>
      <c r="F25" s="39">
        <f>6+16+13+4</f>
        <v>39</v>
      </c>
      <c r="G25" s="40" t="s">
        <v>26</v>
      </c>
      <c r="H25" s="16"/>
      <c r="I25" s="16"/>
      <c r="J25" s="16"/>
      <c r="K25" s="16"/>
      <c r="L25" s="16"/>
      <c r="M25" s="16"/>
    </row>
    <row r="26" spans="1:13" s="21" customFormat="1" ht="18" x14ac:dyDescent="0.35">
      <c r="A26" s="16"/>
      <c r="B26" s="35" t="s">
        <v>47</v>
      </c>
      <c r="C26" s="43" t="s">
        <v>48</v>
      </c>
      <c r="D26" s="37" t="s">
        <v>49</v>
      </c>
      <c r="E26" s="38" t="s">
        <v>25</v>
      </c>
      <c r="F26" s="39">
        <f>41+41+47+16+13+4</f>
        <v>162</v>
      </c>
      <c r="G26" s="40" t="s">
        <v>26</v>
      </c>
      <c r="H26" s="16"/>
      <c r="I26" s="16"/>
      <c r="J26" s="16"/>
      <c r="K26" s="16"/>
      <c r="L26" s="16"/>
      <c r="M26" s="16"/>
    </row>
    <row r="27" spans="1:13" s="21" customFormat="1" ht="18" x14ac:dyDescent="0.35">
      <c r="A27" s="16"/>
      <c r="B27" s="35" t="s">
        <v>50</v>
      </c>
      <c r="C27" s="43" t="s">
        <v>51</v>
      </c>
      <c r="D27" s="37" t="s">
        <v>52</v>
      </c>
      <c r="E27" s="38" t="s">
        <v>25</v>
      </c>
      <c r="F27" s="39">
        <f>35+16+13+4</f>
        <v>68</v>
      </c>
      <c r="G27" s="40" t="s">
        <v>26</v>
      </c>
      <c r="H27" s="16"/>
      <c r="I27" s="16"/>
      <c r="J27" s="16"/>
      <c r="K27" s="16"/>
      <c r="L27" s="16"/>
      <c r="M27" s="16"/>
    </row>
    <row r="28" spans="1:13" s="21" customFormat="1" ht="18" x14ac:dyDescent="0.35">
      <c r="A28" s="16"/>
      <c r="B28" s="35" t="s">
        <v>53</v>
      </c>
      <c r="C28" s="43" t="s">
        <v>54</v>
      </c>
      <c r="D28" s="37" t="s">
        <v>55</v>
      </c>
      <c r="E28" s="38" t="s">
        <v>25</v>
      </c>
      <c r="F28" s="39">
        <f>62+55+23+53+13+13+4</f>
        <v>223</v>
      </c>
      <c r="G28" s="40" t="s">
        <v>26</v>
      </c>
      <c r="H28" s="16"/>
      <c r="I28" s="16"/>
      <c r="J28" s="16"/>
      <c r="K28" s="16"/>
      <c r="L28" s="16"/>
      <c r="M28" s="16"/>
    </row>
    <row r="29" spans="1:13" s="21" customFormat="1" ht="18" x14ac:dyDescent="0.35">
      <c r="A29" s="16"/>
      <c r="B29" s="35" t="s">
        <v>56</v>
      </c>
      <c r="C29" s="43" t="s">
        <v>57</v>
      </c>
      <c r="D29" s="37" t="s">
        <v>58</v>
      </c>
      <c r="E29" s="38" t="s">
        <v>25</v>
      </c>
      <c r="F29" s="39">
        <f>57+44+60+45+62+55+23+53+13+13+4</f>
        <v>429</v>
      </c>
      <c r="G29" s="40" t="s">
        <v>26</v>
      </c>
      <c r="H29" s="16"/>
      <c r="I29" s="16"/>
      <c r="J29" s="16"/>
      <c r="K29" s="16"/>
      <c r="L29" s="16"/>
      <c r="M29" s="16"/>
    </row>
    <row r="30" spans="1:13" s="21" customFormat="1" ht="18" x14ac:dyDescent="0.35">
      <c r="A30" s="16"/>
      <c r="B30" s="35" t="s">
        <v>59</v>
      </c>
      <c r="C30" s="43" t="s">
        <v>60</v>
      </c>
      <c r="D30" s="37" t="s">
        <v>61</v>
      </c>
      <c r="E30" s="38" t="s">
        <v>25</v>
      </c>
      <c r="F30" s="39">
        <f>74+41+55+100+67+49+41+41+47+16+13+4</f>
        <v>548</v>
      </c>
      <c r="G30" s="40" t="s">
        <v>26</v>
      </c>
      <c r="H30" s="16"/>
      <c r="I30" s="16"/>
      <c r="J30" s="16"/>
      <c r="K30" s="16"/>
      <c r="L30" s="16"/>
      <c r="M30" s="16"/>
    </row>
    <row r="31" spans="1:13" s="21" customFormat="1" ht="18" x14ac:dyDescent="0.35">
      <c r="A31" s="16"/>
      <c r="B31" s="35" t="s">
        <v>62</v>
      </c>
      <c r="C31" s="43" t="s">
        <v>63</v>
      </c>
      <c r="D31" s="37" t="s">
        <v>64</v>
      </c>
      <c r="E31" s="38" t="s">
        <v>25</v>
      </c>
      <c r="F31" s="39">
        <f>138+62+55+23+53+13+13+4</f>
        <v>361</v>
      </c>
      <c r="G31" s="40" t="s">
        <v>26</v>
      </c>
      <c r="H31" s="16"/>
      <c r="I31" s="16"/>
      <c r="J31" s="16"/>
      <c r="K31" s="16"/>
      <c r="L31" s="16"/>
      <c r="M31" s="16"/>
    </row>
    <row r="32" spans="1:13" s="21" customFormat="1" ht="18" x14ac:dyDescent="0.35">
      <c r="A32" s="16"/>
      <c r="B32" s="35" t="s">
        <v>65</v>
      </c>
      <c r="C32" s="43" t="s">
        <v>66</v>
      </c>
      <c r="D32" s="37" t="s">
        <v>67</v>
      </c>
      <c r="E32" s="38" t="s">
        <v>25</v>
      </c>
      <c r="F32" s="39">
        <f>107+42+13+13+4</f>
        <v>179</v>
      </c>
      <c r="G32" s="40" t="s">
        <v>26</v>
      </c>
      <c r="H32" s="16"/>
      <c r="I32" s="16"/>
      <c r="J32" s="16"/>
      <c r="K32" s="16"/>
      <c r="L32" s="16"/>
      <c r="M32" s="16"/>
    </row>
    <row r="33" spans="1:13" s="21" customFormat="1" ht="18" x14ac:dyDescent="0.35">
      <c r="A33" s="16"/>
      <c r="B33" s="35" t="s">
        <v>68</v>
      </c>
      <c r="C33" s="43" t="s">
        <v>69</v>
      </c>
      <c r="D33" s="37" t="s">
        <v>70</v>
      </c>
      <c r="E33" s="38" t="s">
        <v>25</v>
      </c>
      <c r="F33" s="39">
        <f>42+13+13+4</f>
        <v>72</v>
      </c>
      <c r="G33" s="40" t="s">
        <v>26</v>
      </c>
      <c r="H33" s="16"/>
      <c r="I33" s="16"/>
      <c r="J33" s="16"/>
      <c r="K33" s="16"/>
      <c r="L33" s="16"/>
      <c r="M33" s="16"/>
    </row>
    <row r="34" spans="1:13" s="21" customFormat="1" ht="18" x14ac:dyDescent="0.35">
      <c r="A34" s="16"/>
      <c r="B34" s="35" t="s">
        <v>71</v>
      </c>
      <c r="C34" s="43" t="s">
        <v>72</v>
      </c>
      <c r="D34" s="37" t="s">
        <v>73</v>
      </c>
      <c r="E34" s="38" t="s">
        <v>25</v>
      </c>
      <c r="F34" s="39">
        <f>94+94+4</f>
        <v>192</v>
      </c>
      <c r="G34" s="40" t="s">
        <v>26</v>
      </c>
      <c r="H34" s="16"/>
      <c r="I34" s="16"/>
      <c r="J34" s="16"/>
      <c r="K34" s="16"/>
      <c r="L34" s="16"/>
      <c r="M34" s="16"/>
    </row>
    <row r="35" spans="1:13" s="21" customFormat="1" ht="18" x14ac:dyDescent="0.35">
      <c r="A35" s="16"/>
      <c r="B35" s="35" t="s">
        <v>74</v>
      </c>
      <c r="C35" s="43" t="s">
        <v>75</v>
      </c>
      <c r="D35" s="37" t="s">
        <v>76</v>
      </c>
      <c r="E35" s="38" t="s">
        <v>25</v>
      </c>
      <c r="F35" s="39">
        <f>32+94+4</f>
        <v>130</v>
      </c>
      <c r="G35" s="40" t="s">
        <v>26</v>
      </c>
      <c r="H35" s="16"/>
      <c r="I35" s="16"/>
      <c r="J35" s="16"/>
      <c r="K35" s="16"/>
      <c r="L35" s="16"/>
      <c r="M35" s="16"/>
    </row>
    <row r="36" spans="1:13" s="21" customFormat="1" ht="18" x14ac:dyDescent="0.35">
      <c r="A36" s="16"/>
      <c r="B36" s="35" t="s">
        <v>77</v>
      </c>
      <c r="C36" s="43" t="s">
        <v>78</v>
      </c>
      <c r="D36" s="37" t="s">
        <v>79</v>
      </c>
      <c r="E36" s="38" t="s">
        <v>25</v>
      </c>
      <c r="F36" s="39">
        <f>15+4</f>
        <v>19</v>
      </c>
      <c r="G36" s="40" t="s">
        <v>26</v>
      </c>
      <c r="H36" s="16"/>
      <c r="I36" s="16"/>
      <c r="J36" s="16"/>
      <c r="K36" s="16"/>
      <c r="L36" s="16"/>
      <c r="M36" s="16"/>
    </row>
    <row r="37" spans="1:13" s="21" customFormat="1" ht="18" x14ac:dyDescent="0.35">
      <c r="A37" s="16"/>
      <c r="B37" s="35" t="s">
        <v>80</v>
      </c>
      <c r="C37" s="43" t="s">
        <v>81</v>
      </c>
      <c r="D37" s="37" t="s">
        <v>82</v>
      </c>
      <c r="E37" s="38" t="s">
        <v>25</v>
      </c>
      <c r="F37" s="39">
        <f>65+65+16+35+15+4</f>
        <v>200</v>
      </c>
      <c r="G37" s="40" t="s">
        <v>26</v>
      </c>
      <c r="H37" s="16"/>
      <c r="I37" s="16"/>
      <c r="J37" s="16"/>
      <c r="K37" s="16"/>
      <c r="L37" s="16"/>
      <c r="M37" s="16"/>
    </row>
    <row r="38" spans="1:13" s="21" customFormat="1" ht="18" x14ac:dyDescent="0.35">
      <c r="A38" s="16"/>
      <c r="B38" s="35" t="s">
        <v>84</v>
      </c>
      <c r="C38" s="43" t="s">
        <v>85</v>
      </c>
      <c r="D38" s="37" t="s">
        <v>83</v>
      </c>
      <c r="E38" s="38" t="s">
        <v>25</v>
      </c>
      <c r="F38" s="39">
        <f>57+57+16+35+15+4</f>
        <v>184</v>
      </c>
      <c r="G38" s="40" t="s">
        <v>26</v>
      </c>
      <c r="H38" s="16"/>
      <c r="I38" s="16"/>
      <c r="J38" s="16"/>
      <c r="K38" s="16"/>
      <c r="L38" s="16"/>
      <c r="M38" s="16"/>
    </row>
    <row r="39" spans="1:13" s="21" customFormat="1" ht="18" x14ac:dyDescent="0.35">
      <c r="A39" s="16"/>
      <c r="B39" s="35" t="s">
        <v>86</v>
      </c>
      <c r="C39" s="43" t="s">
        <v>87</v>
      </c>
      <c r="D39" s="37" t="s">
        <v>88</v>
      </c>
      <c r="E39" s="38" t="s">
        <v>25</v>
      </c>
      <c r="F39" s="39">
        <f>114+68+90+16+35+15+4</f>
        <v>342</v>
      </c>
      <c r="G39" s="40" t="s">
        <v>26</v>
      </c>
      <c r="H39" s="16"/>
      <c r="I39" s="16"/>
      <c r="J39" s="16"/>
      <c r="K39" s="16"/>
      <c r="L39" s="16"/>
      <c r="M39" s="16"/>
    </row>
    <row r="40" spans="1:13" s="21" customFormat="1" ht="18" x14ac:dyDescent="0.35">
      <c r="A40" s="16"/>
      <c r="B40" s="35" t="s">
        <v>89</v>
      </c>
      <c r="C40" s="43" t="s">
        <v>90</v>
      </c>
      <c r="D40" s="37" t="s">
        <v>91</v>
      </c>
      <c r="E40" s="38" t="s">
        <v>25</v>
      </c>
      <c r="F40" s="39">
        <f>52+85+101+65+65+16+35+15+4</f>
        <v>438</v>
      </c>
      <c r="G40" s="40" t="s">
        <v>26</v>
      </c>
      <c r="H40" s="16"/>
      <c r="I40" s="16"/>
      <c r="J40" s="16"/>
      <c r="K40" s="16"/>
      <c r="L40" s="16"/>
      <c r="M40" s="16"/>
    </row>
    <row r="41" spans="1:13" s="21" customFormat="1" ht="18" x14ac:dyDescent="0.35">
      <c r="A41" s="16"/>
      <c r="B41" s="35" t="s">
        <v>92</v>
      </c>
      <c r="C41" s="43" t="s">
        <v>93</v>
      </c>
      <c r="D41" s="37" t="s">
        <v>94</v>
      </c>
      <c r="E41" s="38" t="s">
        <v>25</v>
      </c>
      <c r="F41" s="39">
        <f>125+96+82+114+68+90+16+35+15+4</f>
        <v>645</v>
      </c>
      <c r="G41" s="40" t="s">
        <v>26</v>
      </c>
      <c r="H41" s="16"/>
      <c r="I41" s="16"/>
      <c r="J41" s="16"/>
      <c r="K41" s="16"/>
      <c r="L41" s="16"/>
      <c r="M41" s="16"/>
    </row>
    <row r="42" spans="1:13" s="21" customFormat="1" ht="18" x14ac:dyDescent="0.35">
      <c r="A42" s="16"/>
      <c r="B42" s="35" t="s">
        <v>95</v>
      </c>
      <c r="C42" s="43" t="s">
        <v>96</v>
      </c>
      <c r="D42" s="37" t="s">
        <v>97</v>
      </c>
      <c r="E42" s="38" t="s">
        <v>25</v>
      </c>
      <c r="F42" s="39">
        <f>35+15+4</f>
        <v>54</v>
      </c>
      <c r="G42" s="40" t="s">
        <v>26</v>
      </c>
      <c r="H42" s="16"/>
      <c r="I42" s="16"/>
      <c r="J42" s="16"/>
      <c r="K42" s="16"/>
      <c r="L42" s="16"/>
      <c r="M42" s="16"/>
    </row>
    <row r="43" spans="1:13" s="21" customFormat="1" ht="18" x14ac:dyDescent="0.35">
      <c r="A43" s="16"/>
      <c r="B43" s="35" t="s">
        <v>98</v>
      </c>
      <c r="C43" s="43" t="s">
        <v>99</v>
      </c>
      <c r="D43" s="37" t="s">
        <v>100</v>
      </c>
      <c r="E43" s="38" t="s">
        <v>25</v>
      </c>
      <c r="F43" s="39">
        <f>16+35+15+4</f>
        <v>70</v>
      </c>
      <c r="G43" s="40" t="s">
        <v>26</v>
      </c>
      <c r="H43" s="16"/>
      <c r="I43" s="16"/>
      <c r="J43" s="16"/>
      <c r="K43" s="16"/>
      <c r="L43" s="16"/>
      <c r="M43" s="16"/>
    </row>
    <row r="44" spans="1:13" s="21" customFormat="1" ht="18" x14ac:dyDescent="0.35">
      <c r="A44" s="16"/>
      <c r="B44" s="35" t="s">
        <v>101</v>
      </c>
      <c r="C44" s="43" t="s">
        <v>102</v>
      </c>
      <c r="D44" s="37" t="s">
        <v>103</v>
      </c>
      <c r="E44" s="38" t="s">
        <v>25</v>
      </c>
      <c r="F44" s="39">
        <f>15+35+15+4</f>
        <v>69</v>
      </c>
      <c r="G44" s="40" t="s">
        <v>26</v>
      </c>
      <c r="H44" s="16"/>
      <c r="I44" s="16"/>
      <c r="J44" s="16"/>
      <c r="K44" s="16"/>
      <c r="L44" s="16"/>
      <c r="M44" s="16"/>
    </row>
    <row r="45" spans="1:13" s="21" customFormat="1" ht="18" x14ac:dyDescent="0.35">
      <c r="A45" s="16"/>
      <c r="B45" s="35" t="s">
        <v>104</v>
      </c>
      <c r="C45" s="43" t="s">
        <v>105</v>
      </c>
      <c r="D45" s="37" t="s">
        <v>158</v>
      </c>
      <c r="E45" s="38" t="s">
        <v>25</v>
      </c>
      <c r="F45" s="39">
        <v>335</v>
      </c>
      <c r="G45" s="40" t="s">
        <v>26</v>
      </c>
      <c r="H45" s="16"/>
      <c r="I45" s="16"/>
      <c r="J45" s="16"/>
      <c r="K45" s="16"/>
      <c r="L45" s="16"/>
      <c r="M45" s="16"/>
    </row>
    <row r="46" spans="1:13" s="21" customFormat="1" ht="18" x14ac:dyDescent="0.35">
      <c r="A46" s="16"/>
      <c r="B46" s="35" t="s">
        <v>106</v>
      </c>
      <c r="C46" s="43" t="s">
        <v>107</v>
      </c>
      <c r="D46" s="37" t="s">
        <v>111</v>
      </c>
      <c r="E46" s="38" t="s">
        <v>108</v>
      </c>
      <c r="F46" s="39">
        <f>67+34+86+104+9+11</f>
        <v>311</v>
      </c>
      <c r="G46" s="40" t="s">
        <v>26</v>
      </c>
      <c r="H46" s="16"/>
      <c r="I46" s="16"/>
      <c r="J46" s="16"/>
      <c r="K46" s="16"/>
      <c r="L46" s="16"/>
      <c r="M46" s="16"/>
    </row>
    <row r="47" spans="1:13" s="21" customFormat="1" ht="18" x14ac:dyDescent="0.35">
      <c r="A47" s="16"/>
      <c r="B47" s="35" t="s">
        <v>109</v>
      </c>
      <c r="C47" s="43" t="s">
        <v>110</v>
      </c>
      <c r="D47" s="37" t="s">
        <v>111</v>
      </c>
      <c r="E47" s="38" t="s">
        <v>108</v>
      </c>
      <c r="F47" s="39">
        <f>104+9+11</f>
        <v>124</v>
      </c>
      <c r="G47" s="40" t="s">
        <v>26</v>
      </c>
      <c r="H47" s="16"/>
      <c r="I47" s="16"/>
      <c r="J47" s="16"/>
      <c r="K47" s="16"/>
      <c r="L47" s="16"/>
      <c r="M47" s="16"/>
    </row>
    <row r="48" spans="1:13" s="21" customFormat="1" ht="13" customHeight="1" x14ac:dyDescent="0.35">
      <c r="A48" s="16"/>
      <c r="B48" s="35" t="s">
        <v>112</v>
      </c>
      <c r="C48" s="43" t="s">
        <v>113</v>
      </c>
      <c r="D48" s="37" t="s">
        <v>114</v>
      </c>
      <c r="E48" s="38" t="s">
        <v>108</v>
      </c>
      <c r="F48" s="39">
        <f>9+11</f>
        <v>20</v>
      </c>
      <c r="G48" s="40" t="s">
        <v>26</v>
      </c>
      <c r="H48" s="16"/>
      <c r="I48" s="16"/>
      <c r="J48" s="16"/>
      <c r="K48" s="16"/>
      <c r="L48" s="16"/>
      <c r="M48" s="16"/>
    </row>
    <row r="49" spans="1:13" s="21" customFormat="1" ht="13" customHeight="1" x14ac:dyDescent="0.35">
      <c r="A49" s="16"/>
      <c r="B49" s="35" t="s">
        <v>115</v>
      </c>
      <c r="C49" s="43" t="s">
        <v>116</v>
      </c>
      <c r="D49" s="37" t="s">
        <v>117</v>
      </c>
      <c r="E49" s="38" t="s">
        <v>108</v>
      </c>
      <c r="F49" s="39">
        <f>11</f>
        <v>11</v>
      </c>
      <c r="G49" s="40" t="s">
        <v>26</v>
      </c>
      <c r="H49" s="16"/>
      <c r="I49" s="16"/>
      <c r="J49" s="16"/>
      <c r="K49" s="16"/>
      <c r="L49" s="16"/>
      <c r="M49" s="16"/>
    </row>
    <row r="50" spans="1:13" s="21" customFormat="1" ht="18" x14ac:dyDescent="0.35">
      <c r="A50" s="16"/>
      <c r="B50" s="35" t="s">
        <v>118</v>
      </c>
      <c r="C50" s="43" t="s">
        <v>119</v>
      </c>
      <c r="D50" s="37" t="s">
        <v>120</v>
      </c>
      <c r="E50" s="38" t="s">
        <v>108</v>
      </c>
      <c r="F50" s="39">
        <f>35+72+78+11</f>
        <v>196</v>
      </c>
      <c r="G50" s="40" t="s">
        <v>26</v>
      </c>
      <c r="H50" s="16"/>
      <c r="I50" s="16"/>
      <c r="J50" s="16"/>
      <c r="K50" s="16"/>
      <c r="L50" s="16"/>
      <c r="M50" s="16"/>
    </row>
    <row r="51" spans="1:13" ht="18" x14ac:dyDescent="0.2">
      <c r="B51" s="35" t="s">
        <v>121</v>
      </c>
      <c r="C51" s="43" t="s">
        <v>122</v>
      </c>
      <c r="D51" s="37" t="s">
        <v>123</v>
      </c>
      <c r="E51" s="38" t="s">
        <v>108</v>
      </c>
      <c r="F51" s="39">
        <f>8+35+72+78+11</f>
        <v>204</v>
      </c>
      <c r="G51" s="40" t="s">
        <v>26</v>
      </c>
      <c r="I51" s="1"/>
      <c r="J51" s="1"/>
      <c r="K51" s="1"/>
      <c r="L51" s="1"/>
      <c r="M51" s="1"/>
    </row>
    <row r="52" spans="1:13" s="45" customFormat="1" ht="18" x14ac:dyDescent="0.2">
      <c r="A52" s="44"/>
      <c r="B52" s="35" t="s">
        <v>124</v>
      </c>
      <c r="C52" s="43" t="s">
        <v>125</v>
      </c>
      <c r="D52" s="37" t="s">
        <v>123</v>
      </c>
      <c r="E52" s="38" t="s">
        <v>25</v>
      </c>
      <c r="F52" s="39">
        <f>8+35+72+78+11</f>
        <v>204</v>
      </c>
      <c r="G52" s="40" t="s">
        <v>26</v>
      </c>
      <c r="H52" s="44"/>
      <c r="I52" s="44"/>
      <c r="J52" s="44"/>
      <c r="K52" s="44"/>
      <c r="L52" s="44"/>
      <c r="M52" s="44"/>
    </row>
    <row r="53" spans="1:13" ht="18" x14ac:dyDescent="0.2">
      <c r="B53" s="35" t="s">
        <v>126</v>
      </c>
      <c r="C53" s="43" t="s">
        <v>127</v>
      </c>
      <c r="D53" s="37" t="s">
        <v>128</v>
      </c>
      <c r="E53" s="38" t="s">
        <v>108</v>
      </c>
      <c r="F53" s="39">
        <f>110+68+8+35+72+78+11</f>
        <v>382</v>
      </c>
      <c r="G53" s="40" t="s">
        <v>26</v>
      </c>
      <c r="I53" s="1"/>
      <c r="J53" s="1"/>
      <c r="K53" s="1"/>
      <c r="L53" s="1"/>
      <c r="M53" s="1"/>
    </row>
    <row r="54" spans="1:13" ht="18" x14ac:dyDescent="0.2">
      <c r="B54" s="35" t="s">
        <v>129</v>
      </c>
      <c r="C54" s="43" t="s">
        <v>130</v>
      </c>
      <c r="D54" s="37" t="s">
        <v>131</v>
      </c>
      <c r="E54" s="38" t="s">
        <v>108</v>
      </c>
      <c r="F54" s="39">
        <f>111+105+110+68+8+35+72+78+11</f>
        <v>598</v>
      </c>
      <c r="G54" s="40" t="s">
        <v>26</v>
      </c>
      <c r="I54" s="1"/>
      <c r="J54" s="1"/>
      <c r="K54" s="1"/>
      <c r="L54" s="1"/>
      <c r="M54" s="1"/>
    </row>
    <row r="55" spans="1:13" ht="18" x14ac:dyDescent="0.2">
      <c r="B55" s="35" t="s">
        <v>132</v>
      </c>
      <c r="C55" s="43" t="s">
        <v>133</v>
      </c>
      <c r="D55" s="37" t="s">
        <v>134</v>
      </c>
      <c r="E55" s="38" t="s">
        <v>135</v>
      </c>
      <c r="F55" s="39">
        <f>9+44+48+58+68+60+90+77+44+94+59+115+80+54+81+53+81+41+88+81+77+41+77+44+35</f>
        <v>1599</v>
      </c>
      <c r="G55" s="40" t="s">
        <v>26</v>
      </c>
      <c r="I55" s="1"/>
      <c r="J55" s="1"/>
      <c r="K55" s="1"/>
      <c r="L55" s="1"/>
      <c r="M55" s="1"/>
    </row>
    <row r="56" spans="1:13" ht="18" x14ac:dyDescent="0.2">
      <c r="B56" s="35" t="s">
        <v>136</v>
      </c>
      <c r="C56" s="43" t="s">
        <v>137</v>
      </c>
      <c r="D56" s="37" t="s">
        <v>138</v>
      </c>
      <c r="E56" s="38" t="s">
        <v>135</v>
      </c>
      <c r="F56" s="39">
        <f>10+15+94+87+81+101+47+115+80+54+81+53+81+41+88+81+77+41+77+44+35</f>
        <v>1383</v>
      </c>
      <c r="G56" s="40" t="s">
        <v>26</v>
      </c>
      <c r="I56" s="1"/>
      <c r="J56" s="1"/>
      <c r="K56" s="1"/>
      <c r="L56" s="1"/>
      <c r="M56" s="1"/>
    </row>
    <row r="57" spans="1:13" ht="18" x14ac:dyDescent="0.2">
      <c r="B57" s="35" t="s">
        <v>139</v>
      </c>
      <c r="C57" s="43" t="s">
        <v>140</v>
      </c>
      <c r="D57" s="37" t="s">
        <v>141</v>
      </c>
      <c r="E57" s="38" t="s">
        <v>135</v>
      </c>
      <c r="F57" s="39">
        <f>115+80+54+81+53+81+41+88+81+77+41+77+44+35</f>
        <v>948</v>
      </c>
      <c r="G57" s="40" t="s">
        <v>26</v>
      </c>
      <c r="I57" s="1"/>
      <c r="J57" s="1"/>
      <c r="K57" s="1"/>
      <c r="L57" s="1"/>
      <c r="M57" s="1"/>
    </row>
    <row r="58" spans="1:13" ht="18" x14ac:dyDescent="0.2">
      <c r="B58" s="35" t="s">
        <v>142</v>
      </c>
      <c r="C58" s="43" t="s">
        <v>143</v>
      </c>
      <c r="D58" s="37" t="s">
        <v>144</v>
      </c>
      <c r="E58" s="38" t="s">
        <v>135</v>
      </c>
      <c r="F58" s="39">
        <f>81+41+88+81+77+41+77+44+35</f>
        <v>565</v>
      </c>
      <c r="G58" s="40" t="s">
        <v>26</v>
      </c>
      <c r="I58" s="1"/>
      <c r="J58" s="1"/>
      <c r="K58" s="1"/>
      <c r="L58" s="1"/>
      <c r="M58" s="1"/>
    </row>
    <row r="59" spans="1:13" ht="18" x14ac:dyDescent="0.2">
      <c r="B59" s="35" t="s">
        <v>145</v>
      </c>
      <c r="C59" s="43" t="s">
        <v>146</v>
      </c>
      <c r="D59" s="37" t="s">
        <v>147</v>
      </c>
      <c r="E59" s="38" t="s">
        <v>135</v>
      </c>
      <c r="F59" s="39">
        <f>41+77+44+35</f>
        <v>197</v>
      </c>
      <c r="G59" s="40" t="s">
        <v>26</v>
      </c>
      <c r="I59" s="1"/>
      <c r="J59" s="1"/>
      <c r="K59" s="1"/>
      <c r="L59" s="1"/>
      <c r="M59" s="1"/>
    </row>
    <row r="60" spans="1:13" x14ac:dyDescent="0.2">
      <c r="B60" s="35" t="s">
        <v>148</v>
      </c>
      <c r="C60" s="43" t="s">
        <v>149</v>
      </c>
      <c r="D60" s="37" t="s">
        <v>150</v>
      </c>
      <c r="E60" s="38" t="s">
        <v>135</v>
      </c>
      <c r="F60" s="39">
        <f>35</f>
        <v>35</v>
      </c>
      <c r="G60" s="40" t="s">
        <v>26</v>
      </c>
      <c r="I60" s="1"/>
      <c r="J60" s="1"/>
      <c r="K60" s="1"/>
      <c r="L60" s="1"/>
      <c r="M60" s="1"/>
    </row>
    <row r="61" spans="1:13" x14ac:dyDescent="0.2">
      <c r="B61" s="35" t="s">
        <v>151</v>
      </c>
      <c r="C61" s="43" t="s">
        <v>152</v>
      </c>
      <c r="D61" s="37" t="s">
        <v>153</v>
      </c>
      <c r="E61" s="38" t="s">
        <v>135</v>
      </c>
      <c r="F61" s="39">
        <f>25</f>
        <v>25</v>
      </c>
      <c r="G61" s="40" t="s">
        <v>26</v>
      </c>
      <c r="I61" s="1"/>
      <c r="J61" s="1"/>
      <c r="K61" s="1"/>
      <c r="L61" s="1"/>
      <c r="M61" s="1"/>
    </row>
    <row r="62" spans="1:13" ht="18" x14ac:dyDescent="0.2">
      <c r="B62" s="35" t="s">
        <v>154</v>
      </c>
      <c r="C62" s="43" t="s">
        <v>155</v>
      </c>
      <c r="D62" s="37" t="s">
        <v>156</v>
      </c>
      <c r="E62" s="38" t="s">
        <v>135</v>
      </c>
      <c r="F62" s="39">
        <f>92+84+35</f>
        <v>211</v>
      </c>
      <c r="G62" s="40" t="s">
        <v>26</v>
      </c>
      <c r="I62" s="1"/>
      <c r="J62" s="1"/>
      <c r="K62" s="1"/>
      <c r="L62" s="1"/>
      <c r="M62" s="1"/>
    </row>
  </sheetData>
  <mergeCells count="8">
    <mergeCell ref="B15:D15"/>
    <mergeCell ref="B2:G2"/>
    <mergeCell ref="B1:E1"/>
    <mergeCell ref="B3:G3"/>
    <mergeCell ref="B4:D4"/>
    <mergeCell ref="B12:E12"/>
    <mergeCell ref="B13:G13"/>
    <mergeCell ref="B14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13C274-552C-4AAC-A91C-617FD5C4CCD5}"/>
</file>

<file path=customXml/itemProps2.xml><?xml version="1.0" encoding="utf-8"?>
<ds:datastoreItem xmlns:ds="http://schemas.openxmlformats.org/officeDocument/2006/customXml" ds:itemID="{5AE4F206-C2B3-466C-90C1-2CA6970FA042}"/>
</file>

<file path=customXml/itemProps3.xml><?xml version="1.0" encoding="utf-8"?>
<ds:datastoreItem xmlns:ds="http://schemas.openxmlformats.org/officeDocument/2006/customXml" ds:itemID="{0D00B724-C6B1-427F-8747-E0F8144E2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Lucas   Transnet Freight Rail   JHB</dc:creator>
  <cp:lastModifiedBy>Louis Nel</cp:lastModifiedBy>
  <dcterms:created xsi:type="dcterms:W3CDTF">2024-02-12T12:17:30Z</dcterms:created>
  <dcterms:modified xsi:type="dcterms:W3CDTF">2025-02-07T10:53:08Z</dcterms:modified>
</cp:coreProperties>
</file>