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transnetsocltd-my.sharepoint.com/personal/rosalia_mojela_transnet_net/Documents/Desktop/Isometrix/Contract Management/B &amp; J/Transport DBN/Ready to issue/"/>
    </mc:Choice>
  </mc:AlternateContent>
  <xr:revisionPtr revIDLastSave="2" documentId="8_{6242AD3E-6444-47A0-915C-00533FE0FE67}" xr6:coauthVersionLast="47" xr6:coauthVersionMax="47" xr10:uidLastSave="{CDE31197-FA7A-4AEE-A83E-1C660A897CA8}"/>
  <bookViews>
    <workbookView xWindow="-108" yWindow="-108" windowWidth="23256" windowHeight="12576" firstSheet="1" activeTab="1" xr2:uid="{B349EA81-0E8F-44A9-B479-EBDD6B30C225}"/>
  </bookViews>
  <sheets>
    <sheet name="Sheet1" sheetId="1" state="hidden" r:id="rId1"/>
    <sheet name="ANNEXURE B"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5" i="2" l="1"/>
  <c r="O36" i="2"/>
  <c r="O37" i="2"/>
  <c r="O38" i="2"/>
  <c r="O39" i="2"/>
  <c r="J36" i="2" l="1"/>
  <c r="J35" i="2"/>
  <c r="P35" i="2" s="1"/>
  <c r="J38" i="2"/>
  <c r="P38" i="2" s="1"/>
  <c r="J39" i="2"/>
  <c r="P39" i="2" s="1"/>
  <c r="J37" i="2"/>
  <c r="O13" i="2"/>
  <c r="J13" i="2" l="1"/>
  <c r="K13" i="2"/>
  <c r="Q13" i="2" s="1"/>
  <c r="P13" i="2"/>
  <c r="K36" i="2"/>
  <c r="Q36" i="2" s="1"/>
  <c r="P36" i="2"/>
  <c r="K37" i="2"/>
  <c r="Q37" i="2" s="1"/>
  <c r="P37" i="2"/>
  <c r="K38" i="2"/>
  <c r="Q38" i="2" s="1"/>
  <c r="K39" i="2"/>
  <c r="Q39" i="2" s="1"/>
  <c r="K35" i="2"/>
  <c r="Q35" i="2" s="1"/>
  <c r="L13" i="2" l="1"/>
  <c r="R13" i="2" s="1"/>
  <c r="L36" i="2"/>
  <c r="R36" i="2" s="1"/>
  <c r="L37" i="2"/>
  <c r="L38" i="2"/>
  <c r="R38" i="2" s="1"/>
  <c r="M13" i="2"/>
  <c r="S13" i="2" s="1"/>
  <c r="L35" i="2"/>
  <c r="R35" i="2" s="1"/>
  <c r="L39" i="2"/>
  <c r="R39" i="2" s="1"/>
  <c r="M36" i="2" l="1"/>
  <c r="S36" i="2" s="1"/>
  <c r="R37" i="2"/>
  <c r="M37" i="2"/>
  <c r="M38" i="2"/>
  <c r="S38" i="2" s="1"/>
  <c r="N13" i="2"/>
  <c r="T13" i="2" s="1"/>
  <c r="U13" i="2" s="1"/>
  <c r="M39" i="2"/>
  <c r="S39" i="2" s="1"/>
  <c r="M35" i="2"/>
  <c r="S35" i="2" s="1"/>
  <c r="N36" i="2" l="1"/>
  <c r="T36" i="2" s="1"/>
  <c r="U36" i="2" s="1"/>
  <c r="S37" i="2"/>
  <c r="N37" i="2"/>
  <c r="N38" i="2"/>
  <c r="T38" i="2" s="1"/>
  <c r="U38" i="2" s="1"/>
  <c r="N39" i="2"/>
  <c r="N35" i="2"/>
  <c r="T35" i="2" s="1"/>
  <c r="U35" i="2" s="1"/>
  <c r="T39" i="2" l="1"/>
  <c r="U39" i="2" s="1"/>
  <c r="T37" i="2"/>
  <c r="U37" i="2" s="1"/>
  <c r="O42" i="2"/>
  <c r="M42" i="2"/>
  <c r="S42" i="2" s="1"/>
  <c r="O41" i="2"/>
  <c r="M41" i="2"/>
  <c r="N41" i="2" s="1"/>
  <c r="T41" i="2" s="1"/>
  <c r="O40" i="2"/>
  <c r="M40" i="2"/>
  <c r="S40" i="2" s="1"/>
  <c r="AC15" i="2"/>
  <c r="AC14" i="2"/>
  <c r="AB14" i="2"/>
  <c r="AB15" i="2" s="1"/>
  <c r="AC13" i="2"/>
  <c r="AB13" i="2"/>
  <c r="AC12" i="2"/>
  <c r="AB12" i="2"/>
  <c r="AC11" i="2"/>
  <c r="AB11" i="2"/>
  <c r="AC10" i="2"/>
  <c r="AB10" i="2"/>
  <c r="I35" i="1"/>
  <c r="I34" i="1"/>
  <c r="I32" i="1"/>
  <c r="I31" i="1"/>
  <c r="I27" i="1"/>
  <c r="I16" i="1"/>
  <c r="I12" i="1"/>
  <c r="I11" i="1"/>
  <c r="I9" i="1"/>
  <c r="I8" i="1"/>
  <c r="I7" i="1"/>
  <c r="I13" i="1"/>
  <c r="I14" i="1"/>
  <c r="I15" i="1"/>
  <c r="I17" i="1"/>
  <c r="I18" i="1"/>
  <c r="I19" i="1"/>
  <c r="I22" i="1"/>
  <c r="I30" i="1"/>
  <c r="I29" i="1"/>
  <c r="I23" i="1"/>
  <c r="I21" i="1"/>
  <c r="I20" i="1"/>
  <c r="I10" i="1"/>
  <c r="W13" i="1"/>
  <c r="W12" i="1"/>
  <c r="V12" i="1"/>
  <c r="V13" i="1" s="1"/>
  <c r="W11" i="1"/>
  <c r="V11" i="1"/>
  <c r="W10" i="1"/>
  <c r="V10" i="1"/>
  <c r="W9" i="1"/>
  <c r="V9" i="1"/>
  <c r="W8" i="1"/>
  <c r="V8" i="1"/>
  <c r="J24" i="2" l="1"/>
  <c r="O24" i="2"/>
  <c r="J10" i="2"/>
  <c r="O10" i="2"/>
  <c r="O18" i="2"/>
  <c r="J18" i="2"/>
  <c r="J27" i="2"/>
  <c r="O27" i="2"/>
  <c r="O25" i="2"/>
  <c r="J25" i="2"/>
  <c r="O23" i="2"/>
  <c r="J23" i="2"/>
  <c r="O28" i="2"/>
  <c r="J28" i="2"/>
  <c r="J30" i="2"/>
  <c r="O30" i="2"/>
  <c r="J21" i="2"/>
  <c r="O21" i="2"/>
  <c r="O9" i="2"/>
  <c r="J9" i="2"/>
  <c r="J22" i="2"/>
  <c r="O22" i="2"/>
  <c r="J26" i="2"/>
  <c r="O26" i="2"/>
  <c r="O14" i="2"/>
  <c r="J14" i="2"/>
  <c r="J16" i="2"/>
  <c r="O16" i="2"/>
  <c r="J19" i="2"/>
  <c r="O19" i="2"/>
  <c r="O17" i="2"/>
  <c r="J17" i="2"/>
  <c r="O12" i="2"/>
  <c r="J12" i="2"/>
  <c r="J29" i="2"/>
  <c r="O29" i="2"/>
  <c r="J20" i="2"/>
  <c r="O20" i="2"/>
  <c r="O32" i="2"/>
  <c r="J32" i="2"/>
  <c r="J31" i="2"/>
  <c r="O31" i="2"/>
  <c r="J11" i="2"/>
  <c r="O11" i="2"/>
  <c r="O15" i="2"/>
  <c r="J15" i="2"/>
  <c r="S41" i="2"/>
  <c r="U41" i="2" s="1"/>
  <c r="N40" i="2"/>
  <c r="T40" i="2" s="1"/>
  <c r="U40" i="2" s="1"/>
  <c r="N42" i="2"/>
  <c r="T42" i="2" s="1"/>
  <c r="U42" i="2" s="1"/>
  <c r="J38" i="1"/>
  <c r="K38" i="1" s="1"/>
  <c r="N38" i="1" s="1"/>
  <c r="J37" i="1"/>
  <c r="M37" i="1" s="1"/>
  <c r="J36" i="1"/>
  <c r="K36" i="1" s="1"/>
  <c r="N36" i="1" s="1"/>
  <c r="J35" i="1"/>
  <c r="M35" i="1" s="1"/>
  <c r="J34" i="1"/>
  <c r="K34" i="1" s="1"/>
  <c r="N34" i="1" s="1"/>
  <c r="J33" i="1"/>
  <c r="K33" i="1" s="1"/>
  <c r="N33" i="1" s="1"/>
  <c r="J32" i="1"/>
  <c r="K32" i="1" s="1"/>
  <c r="N32" i="1" s="1"/>
  <c r="J31" i="1"/>
  <c r="K31" i="1" s="1"/>
  <c r="N31" i="1" s="1"/>
  <c r="J30" i="1"/>
  <c r="K30" i="1" s="1"/>
  <c r="N30" i="1" s="1"/>
  <c r="J29" i="1"/>
  <c r="M29" i="1" s="1"/>
  <c r="J28" i="1"/>
  <c r="M28" i="1" s="1"/>
  <c r="J27" i="1"/>
  <c r="M27" i="1" s="1"/>
  <c r="J26" i="1"/>
  <c r="K26" i="1" s="1"/>
  <c r="N26" i="1" s="1"/>
  <c r="J25" i="1"/>
  <c r="K25" i="1" s="1"/>
  <c r="N25" i="1" s="1"/>
  <c r="J24" i="1"/>
  <c r="K24" i="1" s="1"/>
  <c r="N24" i="1" s="1"/>
  <c r="J23" i="1"/>
  <c r="K23" i="1" s="1"/>
  <c r="N23" i="1" s="1"/>
  <c r="J22" i="1"/>
  <c r="K22" i="1" s="1"/>
  <c r="N22" i="1" s="1"/>
  <c r="J21" i="1"/>
  <c r="M21" i="1" s="1"/>
  <c r="J20" i="1"/>
  <c r="K20" i="1" s="1"/>
  <c r="N20" i="1" s="1"/>
  <c r="J19" i="1"/>
  <c r="M19" i="1" s="1"/>
  <c r="J18" i="1"/>
  <c r="K18" i="1" s="1"/>
  <c r="N18" i="1" s="1"/>
  <c r="J17" i="1"/>
  <c r="K17" i="1" s="1"/>
  <c r="N17" i="1" s="1"/>
  <c r="J16" i="1"/>
  <c r="M16" i="1" s="1"/>
  <c r="J15" i="1"/>
  <c r="K15" i="1" s="1"/>
  <c r="N15" i="1" s="1"/>
  <c r="J14" i="1"/>
  <c r="K14" i="1" s="1"/>
  <c r="N14" i="1" s="1"/>
  <c r="J13" i="1"/>
  <c r="M13" i="1" s="1"/>
  <c r="J12" i="1"/>
  <c r="K12" i="1" s="1"/>
  <c r="N12" i="1" s="1"/>
  <c r="J11" i="1"/>
  <c r="M11" i="1" s="1"/>
  <c r="J10" i="1"/>
  <c r="K10" i="1" s="1"/>
  <c r="N10" i="1" s="1"/>
  <c r="J9" i="1"/>
  <c r="K9" i="1" s="1"/>
  <c r="N9" i="1" s="1"/>
  <c r="J8" i="1"/>
  <c r="K8" i="1" s="1"/>
  <c r="N8" i="1" s="1"/>
  <c r="J7" i="1"/>
  <c r="M7" i="1" s="1"/>
  <c r="L30" i="1"/>
  <c r="L38" i="1"/>
  <c r="L31" i="1"/>
  <c r="L7" i="1"/>
  <c r="L28" i="1"/>
  <c r="L27" i="1"/>
  <c r="L26" i="1"/>
  <c r="L25" i="1"/>
  <c r="L24" i="1"/>
  <c r="L23" i="1"/>
  <c r="L22" i="1"/>
  <c r="L19" i="1"/>
  <c r="L18" i="1"/>
  <c r="L17" i="1"/>
  <c r="L16" i="1"/>
  <c r="L9" i="1"/>
  <c r="L10" i="1"/>
  <c r="L11" i="1"/>
  <c r="L12" i="1"/>
  <c r="L13" i="1"/>
  <c r="L14" i="1"/>
  <c r="L15" i="1"/>
  <c r="L21" i="1"/>
  <c r="L32" i="1"/>
  <c r="L33" i="1"/>
  <c r="L34" i="1"/>
  <c r="L35" i="1"/>
  <c r="L36" i="1"/>
  <c r="L37" i="1"/>
  <c r="K26" i="2" l="1"/>
  <c r="P26" i="2"/>
  <c r="K30" i="2"/>
  <c r="P30" i="2"/>
  <c r="P27" i="2"/>
  <c r="K27" i="2"/>
  <c r="P28" i="2"/>
  <c r="K28" i="2"/>
  <c r="K18" i="2"/>
  <c r="P18" i="2"/>
  <c r="K17" i="2"/>
  <c r="P17" i="2"/>
  <c r="K20" i="2"/>
  <c r="P20" i="2"/>
  <c r="K19" i="2"/>
  <c r="P19" i="2"/>
  <c r="K22" i="2"/>
  <c r="P22" i="2"/>
  <c r="K15" i="2"/>
  <c r="P15" i="2"/>
  <c r="K9" i="2"/>
  <c r="P9" i="2"/>
  <c r="P23" i="2"/>
  <c r="K23" i="2"/>
  <c r="K32" i="2"/>
  <c r="P32" i="2"/>
  <c r="K11" i="2"/>
  <c r="P11" i="2"/>
  <c r="K29" i="2"/>
  <c r="P29" i="2"/>
  <c r="K16" i="2"/>
  <c r="P16" i="2"/>
  <c r="K10" i="2"/>
  <c r="P10" i="2"/>
  <c r="K12" i="2"/>
  <c r="P12" i="2"/>
  <c r="K14" i="2"/>
  <c r="P14" i="2"/>
  <c r="K25" i="2"/>
  <c r="P25" i="2"/>
  <c r="K31" i="2"/>
  <c r="P31" i="2"/>
  <c r="P21" i="2"/>
  <c r="K21" i="2"/>
  <c r="K24" i="2"/>
  <c r="P24" i="2"/>
  <c r="M12" i="1"/>
  <c r="M18" i="1"/>
  <c r="O18" i="1" s="1"/>
  <c r="M33" i="1"/>
  <c r="O33" i="1" s="1"/>
  <c r="M30" i="1"/>
  <c r="O30" i="1" s="1"/>
  <c r="M34" i="1"/>
  <c r="O34" i="1" s="1"/>
  <c r="M14" i="1"/>
  <c r="O14" i="1" s="1"/>
  <c r="M8" i="1"/>
  <c r="M24" i="1"/>
  <c r="O24" i="1" s="1"/>
  <c r="M36" i="1"/>
  <c r="O36" i="1" s="1"/>
  <c r="M10" i="1"/>
  <c r="O10" i="1" s="1"/>
  <c r="O12" i="1"/>
  <c r="K28" i="1"/>
  <c r="N28" i="1" s="1"/>
  <c r="O28" i="1" s="1"/>
  <c r="M17" i="1"/>
  <c r="O17" i="1" s="1"/>
  <c r="M25" i="1"/>
  <c r="O25" i="1" s="1"/>
  <c r="M32" i="1"/>
  <c r="O32" i="1" s="1"/>
  <c r="M38" i="1"/>
  <c r="O38" i="1" s="1"/>
  <c r="K16" i="1"/>
  <c r="N16" i="1" s="1"/>
  <c r="O16" i="1" s="1"/>
  <c r="M20" i="1"/>
  <c r="M26" i="1"/>
  <c r="O26" i="1" s="1"/>
  <c r="M9" i="1"/>
  <c r="O9" i="1" s="1"/>
  <c r="M22" i="1"/>
  <c r="O22" i="1" s="1"/>
  <c r="K7" i="1"/>
  <c r="N7" i="1" s="1"/>
  <c r="O7" i="1" s="1"/>
  <c r="M15" i="1"/>
  <c r="O15" i="1" s="1"/>
  <c r="M23" i="1"/>
  <c r="O23" i="1" s="1"/>
  <c r="M31" i="1"/>
  <c r="O31" i="1" s="1"/>
  <c r="K11" i="1"/>
  <c r="N11" i="1" s="1"/>
  <c r="O11" i="1" s="1"/>
  <c r="K19" i="1"/>
  <c r="N19" i="1" s="1"/>
  <c r="O19" i="1" s="1"/>
  <c r="K27" i="1"/>
  <c r="N27" i="1" s="1"/>
  <c r="O27" i="1" s="1"/>
  <c r="K35" i="1"/>
  <c r="N35" i="1" s="1"/>
  <c r="O35" i="1" s="1"/>
  <c r="K13" i="1"/>
  <c r="N13" i="1" s="1"/>
  <c r="O13" i="1" s="1"/>
  <c r="K21" i="1"/>
  <c r="N21" i="1" s="1"/>
  <c r="O21" i="1" s="1"/>
  <c r="K29" i="1"/>
  <c r="N29" i="1" s="1"/>
  <c r="K37" i="1"/>
  <c r="N37" i="1" s="1"/>
  <c r="O37" i="1" s="1"/>
  <c r="L8" i="1"/>
  <c r="L29" i="1"/>
  <c r="L20" i="1"/>
  <c r="Q12" i="2" l="1"/>
  <c r="L12" i="2"/>
  <c r="Q11" i="2"/>
  <c r="L11" i="2"/>
  <c r="Q15" i="2"/>
  <c r="L15" i="2"/>
  <c r="L27" i="2"/>
  <c r="Q27" i="2"/>
  <c r="L20" i="2"/>
  <c r="Q20" i="2"/>
  <c r="Q10" i="2"/>
  <c r="L10" i="2"/>
  <c r="Q32" i="2"/>
  <c r="L32" i="2"/>
  <c r="Q17" i="2"/>
  <c r="L17" i="2"/>
  <c r="L25" i="2"/>
  <c r="Q25" i="2"/>
  <c r="Q23" i="2"/>
  <c r="L23" i="2"/>
  <c r="L22" i="2"/>
  <c r="Q22" i="2"/>
  <c r="Q18" i="2"/>
  <c r="L18" i="2"/>
  <c r="Q30" i="2"/>
  <c r="L30" i="2"/>
  <c r="L16" i="2"/>
  <c r="Q16" i="2"/>
  <c r="Q14" i="2"/>
  <c r="L14" i="2"/>
  <c r="Q19" i="2"/>
  <c r="L19" i="2"/>
  <c r="Q28" i="2"/>
  <c r="L28" i="2"/>
  <c r="Q31" i="2"/>
  <c r="L31" i="2"/>
  <c r="Q24" i="2"/>
  <c r="L24" i="2"/>
  <c r="Q21" i="2"/>
  <c r="L21" i="2"/>
  <c r="Q29" i="2"/>
  <c r="L29" i="2"/>
  <c r="Q9" i="2"/>
  <c r="L9" i="2"/>
  <c r="L26" i="2"/>
  <c r="Q26" i="2"/>
  <c r="O8" i="1"/>
  <c r="O20" i="1"/>
  <c r="O29" i="1"/>
  <c r="R14" i="2" l="1"/>
  <c r="M14" i="2"/>
  <c r="M22" i="2"/>
  <c r="R22" i="2"/>
  <c r="R31" i="2"/>
  <c r="M31" i="2"/>
  <c r="R23" i="2"/>
  <c r="M23" i="2"/>
  <c r="R10" i="2"/>
  <c r="M10" i="2"/>
  <c r="R11" i="2"/>
  <c r="M11" i="2"/>
  <c r="M16" i="2"/>
  <c r="R16" i="2"/>
  <c r="R15" i="2"/>
  <c r="M15" i="2"/>
  <c r="R12" i="2"/>
  <c r="M12" i="2"/>
  <c r="R24" i="2"/>
  <c r="M24" i="2"/>
  <c r="R26" i="2"/>
  <c r="M26" i="2"/>
  <c r="R20" i="2"/>
  <c r="M20" i="2"/>
  <c r="R32" i="2"/>
  <c r="M32" i="2"/>
  <c r="R9" i="2"/>
  <c r="M9" i="2"/>
  <c r="R28" i="2"/>
  <c r="M28" i="2"/>
  <c r="M25" i="2"/>
  <c r="R25" i="2"/>
  <c r="R21" i="2"/>
  <c r="M21" i="2"/>
  <c r="R19" i="2"/>
  <c r="M19" i="2"/>
  <c r="M18" i="2"/>
  <c r="R18" i="2"/>
  <c r="R17" i="2"/>
  <c r="M17" i="2"/>
  <c r="R29" i="2"/>
  <c r="M29" i="2"/>
  <c r="R30" i="2"/>
  <c r="M30" i="2"/>
  <c r="M27" i="2"/>
  <c r="R27" i="2"/>
  <c r="O39" i="1"/>
  <c r="O40" i="1" s="1"/>
  <c r="N29" i="2" l="1"/>
  <c r="T29" i="2" s="1"/>
  <c r="U29" i="2" s="1"/>
  <c r="S29" i="2"/>
  <c r="S30" i="2"/>
  <c r="U30" i="2" s="1"/>
  <c r="N30" i="2"/>
  <c r="T30" i="2" s="1"/>
  <c r="S19" i="2"/>
  <c r="N19" i="2"/>
  <c r="T19" i="2" s="1"/>
  <c r="U19" i="2" s="1"/>
  <c r="S9" i="2"/>
  <c r="N9" i="2"/>
  <c r="T9" i="2" s="1"/>
  <c r="U9" i="2" s="1"/>
  <c r="S31" i="2"/>
  <c r="U31" i="2" s="1"/>
  <c r="N31" i="2"/>
  <c r="T31" i="2" s="1"/>
  <c r="S32" i="2"/>
  <c r="N32" i="2"/>
  <c r="T32" i="2" s="1"/>
  <c r="N24" i="2"/>
  <c r="T24" i="2" s="1"/>
  <c r="S24" i="2"/>
  <c r="U24" i="2" s="1"/>
  <c r="S16" i="2"/>
  <c r="N16" i="2"/>
  <c r="T16" i="2" s="1"/>
  <c r="S11" i="2"/>
  <c r="U11" i="2" s="1"/>
  <c r="N11" i="2"/>
  <c r="T11" i="2" s="1"/>
  <c r="S12" i="2"/>
  <c r="N12" i="2"/>
  <c r="T12" i="2" s="1"/>
  <c r="N22" i="2"/>
  <c r="T22" i="2" s="1"/>
  <c r="S22" i="2"/>
  <c r="U22" i="2" s="1"/>
  <c r="S17" i="2"/>
  <c r="N17" i="2"/>
  <c r="T17" i="2" s="1"/>
  <c r="U17" i="2" s="1"/>
  <c r="S20" i="2"/>
  <c r="U20" i="2" s="1"/>
  <c r="N20" i="2"/>
  <c r="T20" i="2" s="1"/>
  <c r="S10" i="2"/>
  <c r="N10" i="2"/>
  <c r="T10" i="2" s="1"/>
  <c r="S14" i="2"/>
  <c r="N14" i="2"/>
  <c r="T14" i="2" s="1"/>
  <c r="U14" i="2" s="1"/>
  <c r="S27" i="2"/>
  <c r="N27" i="2"/>
  <c r="T27" i="2" s="1"/>
  <c r="U27" i="2" s="1"/>
  <c r="S25" i="2"/>
  <c r="U25" i="2" s="1"/>
  <c r="N25" i="2"/>
  <c r="T25" i="2" s="1"/>
  <c r="N28" i="2"/>
  <c r="T28" i="2" s="1"/>
  <c r="S28" i="2"/>
  <c r="S15" i="2"/>
  <c r="N15" i="2"/>
  <c r="T15" i="2" s="1"/>
  <c r="S23" i="2"/>
  <c r="N23" i="2"/>
  <c r="T23" i="2" s="1"/>
  <c r="U23" i="2" s="1"/>
  <c r="S21" i="2"/>
  <c r="U21" i="2" s="1"/>
  <c r="N21" i="2"/>
  <c r="T21" i="2" s="1"/>
  <c r="S18" i="2"/>
  <c r="U18" i="2" s="1"/>
  <c r="N18" i="2"/>
  <c r="T18" i="2" s="1"/>
  <c r="S26" i="2"/>
  <c r="N26" i="2"/>
  <c r="T26" i="2" s="1"/>
  <c r="U15" i="2" l="1"/>
  <c r="U16" i="2"/>
  <c r="U26" i="2"/>
  <c r="U28" i="2"/>
  <c r="U10" i="2"/>
  <c r="U12" i="2"/>
  <c r="U32" i="2"/>
  <c r="U43" i="2" l="1"/>
  <c r="U44" i="2" s="1"/>
</calcChain>
</file>

<file path=xl/sharedStrings.xml><?xml version="1.0" encoding="utf-8"?>
<sst xmlns="http://schemas.openxmlformats.org/spreadsheetml/2006/main" count="205" uniqueCount="81">
  <si>
    <t xml:space="preserve">Vendor Name: </t>
  </si>
  <si>
    <t>Centre</t>
  </si>
  <si>
    <t>Truck requirements</t>
  </si>
  <si>
    <t>Route</t>
  </si>
  <si>
    <t>KM
(Return) GPS</t>
  </si>
  <si>
    <t>Class (Distance)</t>
  </si>
  <si>
    <t>Koedoespoort</t>
  </si>
  <si>
    <t>Long</t>
  </si>
  <si>
    <t>Beaconsfield</t>
  </si>
  <si>
    <t>Nelspruit</t>
  </si>
  <si>
    <t>Ermelo</t>
  </si>
  <si>
    <t>Bloemfontein</t>
  </si>
  <si>
    <t>Bellville</t>
  </si>
  <si>
    <t>Salt River</t>
  </si>
  <si>
    <t>Coligny</t>
  </si>
  <si>
    <t>Sentrarand</t>
  </si>
  <si>
    <t>Short</t>
  </si>
  <si>
    <t>Medium</t>
  </si>
  <si>
    <t>Capital Park</t>
  </si>
  <si>
    <t>Germiston</t>
  </si>
  <si>
    <t>Leeuhof</t>
  </si>
  <si>
    <t>Note: Out of contract rate will be determined by using the rate per kilometer based on the distance closest to the pricing mentioned above.</t>
  </si>
  <si>
    <t>Total Price for all trips (Route)</t>
  </si>
  <si>
    <t xml:space="preserve">Total (Excluding  Vat) </t>
  </si>
  <si>
    <t xml:space="preserve">
4 Superlinks</t>
  </si>
  <si>
    <t>Saldanha</t>
  </si>
  <si>
    <t>Vryheid</t>
  </si>
  <si>
    <t>Swartkops</t>
  </si>
  <si>
    <t>Danskraal</t>
  </si>
  <si>
    <t>Uitenhage</t>
  </si>
  <si>
    <t>Estimate Number of Trips (YEAR 1)</t>
  </si>
  <si>
    <t>Estimate Number of Trips (YEAR 2)</t>
  </si>
  <si>
    <t>Estimate Number of Trips (YEAR 3)</t>
  </si>
  <si>
    <t>Rate per KM  (YEAR 1)</t>
  </si>
  <si>
    <t>Rate per KM  (YEAR 2)</t>
  </si>
  <si>
    <t>Rate per KM  (YEAR 3)</t>
  </si>
  <si>
    <t>Rate per route (Return trip) YEAR 1</t>
  </si>
  <si>
    <t>Rate per route (Return trip) YEAR 2</t>
  </si>
  <si>
    <t>Rate per route (Return trip) YEAR 3</t>
  </si>
  <si>
    <t xml:space="preserve">Total (Including  Vat) </t>
  </si>
  <si>
    <t>Transportation of Wheels for Transnet Engineering, Durban Depot</t>
  </si>
  <si>
    <t>DURBAN</t>
  </si>
  <si>
    <t>Richards Bay (Insezi)</t>
  </si>
  <si>
    <t>Carbon Quay/South Dunes</t>
  </si>
  <si>
    <t>New Castle</t>
  </si>
  <si>
    <t>Commondale</t>
  </si>
  <si>
    <t>Bayhead (Local)</t>
  </si>
  <si>
    <t>Umbilo</t>
  </si>
  <si>
    <t>Wentworth</t>
  </si>
  <si>
    <t>Welgedatch</t>
  </si>
  <si>
    <t xml:space="preserve">South Dunes to Insezi </t>
  </si>
  <si>
    <t>CTE (Pietermarisburg)</t>
  </si>
  <si>
    <t>Metro DBN</t>
  </si>
  <si>
    <t>New brighton</t>
  </si>
  <si>
    <t>For example: If the out of contract is 3000 to 3200 Kilos, the closest route distance will be Bellville and that qouted rate will be used.</t>
  </si>
  <si>
    <t>KM rate</t>
  </si>
  <si>
    <t xml:space="preserve">Low </t>
  </si>
  <si>
    <t>High</t>
  </si>
  <si>
    <t>Route distance</t>
  </si>
  <si>
    <t>3000 - 4000</t>
  </si>
  <si>
    <t>2000 -3000</t>
  </si>
  <si>
    <t>1000-2000</t>
  </si>
  <si>
    <t>300 - 1000</t>
  </si>
  <si>
    <t>100 - 300</t>
  </si>
  <si>
    <t>0 - 100</t>
  </si>
  <si>
    <t>Rate per KM  (1st 6months)</t>
  </si>
  <si>
    <t>Rate per KM  (2nd 6months)</t>
  </si>
  <si>
    <t>Rate per KM  (3rd 6months)</t>
  </si>
  <si>
    <t>Rate per KM  (4th 6months)</t>
  </si>
  <si>
    <t>Rate per KM  (5th 6months)</t>
  </si>
  <si>
    <t>Rate per KM  (6th 6months)</t>
  </si>
  <si>
    <t>Rate per route (Return trip) (1st 6months)</t>
  </si>
  <si>
    <t>Rate per route (Return trip) (2nd 6months)</t>
  </si>
  <si>
    <t>Rate per route (Return trip) (3rd 6months)</t>
  </si>
  <si>
    <t>Rate per route (Return trip) (4th 6months)</t>
  </si>
  <si>
    <t>Rate per route (Return trip) (5th 6months)</t>
  </si>
  <si>
    <t>Rate per route (Return trip) (6th 6months)</t>
  </si>
  <si>
    <t>Year 1</t>
  </si>
  <si>
    <t>Year 2</t>
  </si>
  <si>
    <t>Year 3</t>
  </si>
  <si>
    <t>PLEASE NOTE: THE FOLLOWING ROUTES ARE VERY SHORT TRIPS, AND COSTING NORMALLY DIFFERS IN THESE INSTANCES, THEREFORE PLEASE ENSURE PROPER CONSIDERATION OF ALL THE COST IMPLICATIONS ARE TAKEN INTO ACCOUNT FOR THESE ROUTES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</si>
</sst>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quot;R&quot;* #,##0.00_);_(&quot;R&quot;* \(#,##0.00\);_(&quot;R&quot;* &quot;-&quot;??_);_(@_)"/>
    <numFmt numFmtId="165" formatCode="&quot;R&quot;\ #,##0.00"/>
    <numFmt numFmtId="166" formatCode="&quot;R&quot;#,##0.00"/>
  </numFmts>
  <fonts count="2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b/>
      <u/>
      <sz val="14"/>
      <color theme="1"/>
      <name val="Calibri"/>
      <family val="2"/>
      <scheme val="minor"/>
    </font>
    <font>
      <b/>
      <sz val="14"/>
      <name val="Calibri"/>
      <family val="2"/>
      <scheme val="minor"/>
    </font>
    <font>
      <b/>
      <sz val="12"/>
      <color indexed="9"/>
      <name val="Calibri"/>
      <family val="2"/>
      <scheme val="minor"/>
    </font>
    <font>
      <sz val="12"/>
      <color theme="1"/>
      <name val="Calibri"/>
      <family val="2"/>
      <scheme val="minor"/>
    </font>
    <font>
      <b/>
      <sz val="18"/>
      <color indexed="8"/>
      <name val="Calibri"/>
      <family val="2"/>
      <scheme val="minor"/>
    </font>
    <font>
      <sz val="11"/>
      <color indexed="8"/>
      <name val="Calibri"/>
      <family val="2"/>
      <scheme val="minor"/>
    </font>
    <font>
      <b/>
      <sz val="11"/>
      <color indexed="8"/>
      <name val="Calibri"/>
      <family val="2"/>
    </font>
    <font>
      <b/>
      <sz val="12"/>
      <color rgb="FFFF0000"/>
      <name val="Calibri"/>
      <family val="2"/>
      <scheme val="minor"/>
    </font>
    <font>
      <sz val="10"/>
      <color indexed="8"/>
      <name val="Calibri"/>
      <family val="2"/>
    </font>
    <font>
      <sz val="10"/>
      <name val="Calibri"/>
      <family val="2"/>
    </font>
    <font>
      <sz val="11"/>
      <name val="Calibri"/>
      <family val="2"/>
      <scheme val="minor"/>
    </font>
    <font>
      <b/>
      <u/>
      <sz val="11"/>
      <color theme="1"/>
      <name val="Calibri"/>
      <family val="2"/>
      <scheme val="minor"/>
    </font>
    <font>
      <b/>
      <sz val="11"/>
      <name val="Calibri"/>
      <family val="2"/>
      <scheme val="minor"/>
    </font>
    <font>
      <b/>
      <sz val="11"/>
      <color indexed="9"/>
      <name val="Calibri"/>
      <family val="2"/>
      <scheme val="minor"/>
    </font>
    <font>
      <b/>
      <sz val="11"/>
      <color indexed="8"/>
      <name val="Calibri"/>
      <family val="2"/>
      <scheme val="minor"/>
    </font>
    <font>
      <sz val="11"/>
      <name val="Calibri"/>
      <family val="2"/>
    </font>
    <font>
      <sz val="11"/>
      <color indexed="8"/>
      <name val="Calibri"/>
      <family val="2"/>
    </font>
    <font>
      <b/>
      <sz val="11"/>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indexed="57"/>
        <bgColor indexed="64"/>
      </patternFill>
    </fill>
    <fill>
      <patternFill patternType="solid">
        <fgColor indexed="9"/>
        <bgColor indexed="64"/>
      </patternFill>
    </fill>
    <fill>
      <patternFill patternType="solid">
        <fgColor theme="0" tint="-0.249977111117893"/>
        <bgColor indexed="64"/>
      </patternFill>
    </fill>
    <fill>
      <patternFill patternType="solid">
        <fgColor theme="2" tint="-0.499984740745262"/>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25">
    <xf numFmtId="0" fontId="0" fillId="0" borderId="0" xfId="0"/>
    <xf numFmtId="0" fontId="0" fillId="0" borderId="0" xfId="0" applyAlignment="1">
      <alignment horizontal="center"/>
    </xf>
    <xf numFmtId="0" fontId="0" fillId="0" borderId="1" xfId="0" applyBorder="1"/>
    <xf numFmtId="49" fontId="0" fillId="0" borderId="8" xfId="0" applyNumberFormat="1" applyBorder="1"/>
    <xf numFmtId="0" fontId="0" fillId="0" borderId="0" xfId="0" applyAlignment="1">
      <alignment horizontal="left"/>
    </xf>
    <xf numFmtId="0" fontId="8" fillId="3" borderId="9" xfId="0" applyFont="1" applyFill="1" applyBorder="1" applyAlignment="1">
      <alignment horizontal="center" vertical="center"/>
    </xf>
    <xf numFmtId="0" fontId="8" fillId="3" borderId="9" xfId="0" applyFont="1" applyFill="1" applyBorder="1" applyAlignment="1">
      <alignment horizontal="center" vertical="center" wrapText="1"/>
    </xf>
    <xf numFmtId="0" fontId="0" fillId="0" borderId="0" xfId="0" applyAlignment="1">
      <alignment vertical="center"/>
    </xf>
    <xf numFmtId="0" fontId="3" fillId="0" borderId="0" xfId="0" applyFont="1" applyAlignment="1">
      <alignment vertical="center"/>
    </xf>
    <xf numFmtId="0" fontId="9" fillId="4" borderId="0" xfId="0" applyFont="1" applyFill="1" applyAlignment="1">
      <alignment vertical="center"/>
    </xf>
    <xf numFmtId="0" fontId="0" fillId="4" borderId="0" xfId="0" applyFill="1" applyAlignment="1">
      <alignment vertical="center"/>
    </xf>
    <xf numFmtId="49" fontId="0" fillId="0" borderId="0" xfId="0" applyNumberFormat="1" applyAlignment="1">
      <alignment vertical="center"/>
    </xf>
    <xf numFmtId="0" fontId="0" fillId="0" borderId="0" xfId="0" applyAlignment="1">
      <alignment horizontal="center" vertical="center"/>
    </xf>
    <xf numFmtId="43" fontId="0" fillId="0" borderId="0" xfId="1" applyFont="1" applyBorder="1" applyAlignment="1">
      <alignment vertical="center"/>
    </xf>
    <xf numFmtId="0" fontId="13" fillId="0" borderId="0" xfId="0" applyFont="1"/>
    <xf numFmtId="164" fontId="13" fillId="0" borderId="0" xfId="0" applyNumberFormat="1" applyFont="1"/>
    <xf numFmtId="165" fontId="11" fillId="0" borderId="17" xfId="0" applyNumberFormat="1" applyFont="1" applyBorder="1" applyAlignment="1" applyProtection="1">
      <alignment vertical="center" wrapText="1"/>
      <protection locked="0"/>
    </xf>
    <xf numFmtId="0" fontId="8" fillId="3" borderId="16" xfId="0" applyFont="1" applyFill="1" applyBorder="1" applyAlignment="1">
      <alignment horizontal="center" vertical="center" wrapText="1"/>
    </xf>
    <xf numFmtId="164" fontId="11" fillId="0" borderId="14" xfId="0" applyNumberFormat="1" applyFont="1" applyBorder="1" applyAlignment="1">
      <alignment vertical="center"/>
    </xf>
    <xf numFmtId="0" fontId="8" fillId="3" borderId="15" xfId="0" applyFont="1" applyFill="1" applyBorder="1" applyAlignment="1">
      <alignment horizontal="center" vertical="center" wrapText="1"/>
    </xf>
    <xf numFmtId="0" fontId="10" fillId="4" borderId="0" xfId="0" applyFont="1" applyFill="1" applyAlignment="1">
      <alignment vertical="center" textRotation="90"/>
    </xf>
    <xf numFmtId="0" fontId="12" fillId="4" borderId="5" xfId="0" applyFont="1" applyFill="1" applyBorder="1"/>
    <xf numFmtId="0" fontId="12" fillId="4" borderId="6" xfId="0" applyFont="1" applyFill="1" applyBorder="1"/>
    <xf numFmtId="0" fontId="12" fillId="4" borderId="7" xfId="0" applyFont="1" applyFill="1" applyBorder="1"/>
    <xf numFmtId="0" fontId="0" fillId="0" borderId="9" xfId="0" applyBorder="1"/>
    <xf numFmtId="0" fontId="0" fillId="0" borderId="10" xfId="0" applyBorder="1"/>
    <xf numFmtId="0" fontId="15" fillId="0" borderId="12" xfId="0" applyFont="1" applyBorder="1" applyProtection="1">
      <protection locked="0"/>
    </xf>
    <xf numFmtId="0" fontId="15" fillId="0" borderId="9" xfId="0" applyFont="1" applyBorder="1" applyProtection="1">
      <protection locked="0"/>
    </xf>
    <xf numFmtId="0" fontId="15" fillId="0" borderId="10" xfId="0" applyFont="1" applyBorder="1" applyProtection="1">
      <protection locked="0"/>
    </xf>
    <xf numFmtId="0" fontId="16" fillId="0" borderId="9" xfId="0" applyFont="1" applyBorder="1"/>
    <xf numFmtId="0" fontId="14" fillId="4" borderId="12" xfId="0" applyFont="1" applyFill="1" applyBorder="1"/>
    <xf numFmtId="0" fontId="14" fillId="4" borderId="9" xfId="0" applyFont="1" applyFill="1" applyBorder="1"/>
    <xf numFmtId="0" fontId="14" fillId="4" borderId="10" xfId="0" applyFont="1" applyFill="1" applyBorder="1"/>
    <xf numFmtId="0" fontId="14" fillId="0" borderId="19" xfId="0" applyFont="1" applyBorder="1"/>
    <xf numFmtId="0" fontId="14" fillId="0" borderId="20" xfId="0" applyFont="1" applyBorder="1"/>
    <xf numFmtId="49" fontId="8" fillId="3" borderId="10" xfId="0" applyNumberFormat="1" applyFont="1" applyFill="1" applyBorder="1" applyAlignment="1">
      <alignment horizontal="center" vertical="center" wrapText="1"/>
    </xf>
    <xf numFmtId="0" fontId="8" fillId="3" borderId="10" xfId="0" applyFont="1" applyFill="1" applyBorder="1" applyAlignment="1">
      <alignment horizontal="center" vertical="center"/>
    </xf>
    <xf numFmtId="0" fontId="12" fillId="4" borderId="7" xfId="0" applyFont="1" applyFill="1" applyBorder="1" applyAlignment="1">
      <alignment horizontal="left"/>
    </xf>
    <xf numFmtId="0" fontId="4" fillId="0" borderId="0" xfId="0" applyFont="1" applyAlignment="1">
      <alignment horizontal="center"/>
    </xf>
    <xf numFmtId="0" fontId="12" fillId="4" borderId="13" xfId="0" applyFont="1" applyFill="1" applyBorder="1"/>
    <xf numFmtId="1" fontId="0" fillId="0" borderId="0" xfId="0" applyNumberFormat="1"/>
    <xf numFmtId="164" fontId="8" fillId="5" borderId="11" xfId="0" applyNumberFormat="1" applyFont="1" applyFill="1" applyBorder="1" applyAlignment="1">
      <alignment horizontal="center" vertical="center" wrapText="1"/>
    </xf>
    <xf numFmtId="164" fontId="8" fillId="6" borderId="18" xfId="0" applyNumberFormat="1" applyFont="1" applyFill="1" applyBorder="1" applyAlignment="1">
      <alignment horizontal="center" vertical="center" wrapText="1"/>
    </xf>
    <xf numFmtId="165" fontId="3" fillId="0" borderId="13" xfId="0" applyNumberFormat="1" applyFont="1" applyBorder="1"/>
    <xf numFmtId="166" fontId="3" fillId="0" borderId="7" xfId="0" applyNumberFormat="1" applyFont="1" applyBorder="1"/>
    <xf numFmtId="49" fontId="0" fillId="0" borderId="2" xfId="0" applyNumberFormat="1" applyBorder="1"/>
    <xf numFmtId="0" fontId="0" fillId="0" borderId="2" xfId="0" applyBorder="1"/>
    <xf numFmtId="0" fontId="0" fillId="0" borderId="2" xfId="0" applyBorder="1" applyAlignment="1">
      <alignment horizontal="center"/>
    </xf>
    <xf numFmtId="0" fontId="0" fillId="0" borderId="8" xfId="0" applyBorder="1"/>
    <xf numFmtId="0" fontId="5" fillId="0" borderId="3" xfId="0" applyFont="1" applyBorder="1"/>
    <xf numFmtId="49" fontId="6" fillId="0" borderId="4" xfId="0" applyNumberFormat="1" applyFont="1" applyBorder="1"/>
    <xf numFmtId="164" fontId="11" fillId="2" borderId="9" xfId="0" applyNumberFormat="1" applyFont="1" applyFill="1" applyBorder="1" applyAlignment="1">
      <alignment vertical="center"/>
    </xf>
    <xf numFmtId="0" fontId="16" fillId="0" borderId="9" xfId="0" applyFont="1" applyBorder="1" applyAlignment="1">
      <alignment horizontal="right"/>
    </xf>
    <xf numFmtId="3" fontId="0" fillId="0" borderId="0" xfId="0" applyNumberFormat="1"/>
    <xf numFmtId="3" fontId="3" fillId="0" borderId="0" xfId="0" applyNumberFormat="1" applyFont="1" applyAlignment="1">
      <alignment vertical="center"/>
    </xf>
    <xf numFmtId="3" fontId="0" fillId="0" borderId="0" xfId="0" applyNumberFormat="1" applyAlignment="1">
      <alignment vertical="center"/>
    </xf>
    <xf numFmtId="3" fontId="2" fillId="0" borderId="0" xfId="0" applyNumberFormat="1" applyFont="1" applyAlignment="1">
      <alignment vertical="center"/>
    </xf>
    <xf numFmtId="0" fontId="0" fillId="0" borderId="9" xfId="0" applyBorder="1" applyAlignment="1">
      <alignment vertical="center"/>
    </xf>
    <xf numFmtId="43" fontId="0" fillId="0" borderId="9" xfId="1" applyFont="1" applyBorder="1" applyAlignment="1">
      <alignment vertical="center"/>
    </xf>
    <xf numFmtId="0" fontId="3" fillId="0" borderId="0" xfId="0" applyFont="1" applyAlignment="1">
      <alignment horizontal="center"/>
    </xf>
    <xf numFmtId="0" fontId="3" fillId="0" borderId="3" xfId="0" applyFont="1" applyBorder="1"/>
    <xf numFmtId="49" fontId="17" fillId="0" borderId="4" xfId="0" applyNumberFormat="1" applyFont="1" applyBorder="1"/>
    <xf numFmtId="0" fontId="19" fillId="3" borderId="10" xfId="0" applyFont="1" applyFill="1" applyBorder="1" applyAlignment="1">
      <alignment horizontal="center" vertical="center"/>
    </xf>
    <xf numFmtId="49" fontId="19" fillId="3" borderId="10" xfId="0" applyNumberFormat="1" applyFont="1" applyFill="1" applyBorder="1" applyAlignment="1">
      <alignment horizontal="center" vertical="center" wrapText="1"/>
    </xf>
    <xf numFmtId="0" fontId="19" fillId="3" borderId="9" xfId="0" applyFont="1" applyFill="1" applyBorder="1" applyAlignment="1">
      <alignment horizontal="center" vertical="center"/>
    </xf>
    <xf numFmtId="0" fontId="19" fillId="3" borderId="9"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9" fillId="3" borderId="16" xfId="0" applyFont="1" applyFill="1" applyBorder="1" applyAlignment="1">
      <alignment horizontal="center" vertical="center" wrapText="1"/>
    </xf>
    <xf numFmtId="0" fontId="21" fillId="0" borderId="12" xfId="0" applyFont="1" applyBorder="1" applyProtection="1">
      <protection locked="0"/>
    </xf>
    <xf numFmtId="0" fontId="22" fillId="4" borderId="12" xfId="0" applyFont="1" applyFill="1" applyBorder="1"/>
    <xf numFmtId="0" fontId="21" fillId="0" borderId="9" xfId="0" applyFont="1" applyBorder="1" applyProtection="1">
      <protection locked="0"/>
    </xf>
    <xf numFmtId="0" fontId="22" fillId="4" borderId="9" xfId="0" applyFont="1" applyFill="1" applyBorder="1"/>
    <xf numFmtId="0" fontId="21" fillId="0" borderId="10" xfId="0" applyFont="1" applyBorder="1" applyProtection="1">
      <protection locked="0"/>
    </xf>
    <xf numFmtId="0" fontId="22" fillId="4" borderId="10" xfId="0" applyFont="1" applyFill="1" applyBorder="1"/>
    <xf numFmtId="0" fontId="22" fillId="0" borderId="20" xfId="0" applyFont="1" applyBorder="1"/>
    <xf numFmtId="0" fontId="22" fillId="0" borderId="19" xfId="0" applyFont="1" applyBorder="1"/>
    <xf numFmtId="0" fontId="20" fillId="4" borderId="0" xfId="0" applyFont="1" applyFill="1" applyAlignment="1">
      <alignment vertical="center" textRotation="90"/>
    </xf>
    <xf numFmtId="0" fontId="23" fillId="0" borderId="0" xfId="0" applyFont="1"/>
    <xf numFmtId="164" fontId="23" fillId="0" borderId="0" xfId="0" applyNumberFormat="1" applyFont="1"/>
    <xf numFmtId="49" fontId="0" fillId="0" borderId="0" xfId="0" applyNumberFormat="1"/>
    <xf numFmtId="43" fontId="11" fillId="0" borderId="14" xfId="0" applyNumberFormat="1" applyFont="1" applyBorder="1" applyAlignment="1">
      <alignment vertical="center"/>
    </xf>
    <xf numFmtId="0" fontId="0" fillId="2" borderId="9" xfId="0" applyFill="1" applyBorder="1" applyAlignment="1">
      <alignment vertical="center"/>
    </xf>
    <xf numFmtId="164" fontId="11" fillId="0" borderId="9" xfId="0" applyNumberFormat="1" applyFont="1" applyBorder="1" applyAlignment="1">
      <alignment vertical="center"/>
    </xf>
    <xf numFmtId="43" fontId="0" fillId="0" borderId="0" xfId="0" applyNumberFormat="1" applyAlignment="1">
      <alignment horizontal="left"/>
    </xf>
    <xf numFmtId="0" fontId="4" fillId="0" borderId="27" xfId="0" applyFont="1" applyBorder="1" applyAlignment="1">
      <alignment horizontal="center"/>
    </xf>
    <xf numFmtId="0" fontId="4" fillId="0" borderId="0" xfId="0" applyFont="1" applyAlignment="1">
      <alignment horizontal="center"/>
    </xf>
    <xf numFmtId="0" fontId="12" fillId="4" borderId="5" xfId="0" applyFont="1" applyFill="1" applyBorder="1" applyAlignment="1">
      <alignment horizontal="left"/>
    </xf>
    <xf numFmtId="0" fontId="12" fillId="4" borderId="6" xfId="0" applyFont="1" applyFill="1" applyBorder="1" applyAlignment="1">
      <alignment horizontal="left"/>
    </xf>
    <xf numFmtId="0" fontId="12" fillId="4" borderId="7" xfId="0" applyFont="1" applyFill="1" applyBorder="1" applyAlignment="1">
      <alignment horizontal="left"/>
    </xf>
    <xf numFmtId="0" fontId="10" fillId="4" borderId="24" xfId="0" applyFont="1" applyFill="1" applyBorder="1" applyAlignment="1">
      <alignment horizontal="center" vertical="center" textRotation="90"/>
    </xf>
    <xf numFmtId="0" fontId="10" fillId="4" borderId="25" xfId="0" applyFont="1" applyFill="1" applyBorder="1" applyAlignment="1">
      <alignment horizontal="center" vertical="center" textRotation="90"/>
    </xf>
    <xf numFmtId="0" fontId="10" fillId="4" borderId="26" xfId="0" applyFont="1" applyFill="1" applyBorder="1" applyAlignment="1">
      <alignment horizontal="center" vertical="center" textRotation="90"/>
    </xf>
    <xf numFmtId="49" fontId="10" fillId="4" borderId="21" xfId="0" applyNumberFormat="1" applyFont="1" applyFill="1" applyBorder="1" applyAlignment="1">
      <alignment horizontal="center" vertical="center" textRotation="90" wrapText="1"/>
    </xf>
    <xf numFmtId="49" fontId="10" fillId="4" borderId="22" xfId="0" applyNumberFormat="1" applyFont="1" applyFill="1" applyBorder="1" applyAlignment="1">
      <alignment horizontal="center" vertical="center" textRotation="90" wrapText="1"/>
    </xf>
    <xf numFmtId="49" fontId="10" fillId="4" borderId="23" xfId="0" applyNumberFormat="1" applyFont="1" applyFill="1" applyBorder="1" applyAlignment="1">
      <alignment horizontal="center" vertical="center" textRotation="90" wrapText="1"/>
    </xf>
    <xf numFmtId="0" fontId="7" fillId="5" borderId="5" xfId="0" applyFont="1" applyFill="1" applyBorder="1" applyAlignment="1" applyProtection="1">
      <alignment horizontal="center"/>
      <protection locked="0"/>
    </xf>
    <xf numFmtId="0" fontId="7" fillId="5" borderId="6" xfId="0" applyFont="1" applyFill="1" applyBorder="1" applyAlignment="1" applyProtection="1">
      <alignment horizontal="center"/>
      <protection locked="0"/>
    </xf>
    <xf numFmtId="0" fontId="7" fillId="5" borderId="7" xfId="0" applyFont="1" applyFill="1" applyBorder="1" applyAlignment="1" applyProtection="1">
      <alignment horizontal="center"/>
      <protection locked="0"/>
    </xf>
    <xf numFmtId="0" fontId="0" fillId="0" borderId="2" xfId="0" applyBorder="1" applyAlignment="1">
      <alignment horizontal="center"/>
    </xf>
    <xf numFmtId="0" fontId="0" fillId="0" borderId="4" xfId="0" applyBorder="1" applyAlignment="1">
      <alignment horizontal="center"/>
    </xf>
    <xf numFmtId="0" fontId="3" fillId="0" borderId="27" xfId="0" applyFont="1" applyBorder="1" applyAlignment="1">
      <alignment horizontal="center"/>
    </xf>
    <xf numFmtId="0" fontId="3" fillId="0" borderId="0" xfId="0" applyFont="1" applyAlignment="1">
      <alignment horizontal="center"/>
    </xf>
    <xf numFmtId="0" fontId="18" fillId="5" borderId="5" xfId="0" applyFont="1" applyFill="1" applyBorder="1" applyAlignment="1" applyProtection="1">
      <alignment horizontal="center"/>
      <protection locked="0"/>
    </xf>
    <xf numFmtId="0" fontId="18" fillId="5" borderId="6" xfId="0" applyFont="1" applyFill="1" applyBorder="1" applyAlignment="1" applyProtection="1">
      <alignment horizontal="center"/>
      <protection locked="0"/>
    </xf>
    <xf numFmtId="0" fontId="18" fillId="5" borderId="7" xfId="0" applyFont="1" applyFill="1" applyBorder="1" applyAlignment="1" applyProtection="1">
      <alignment horizontal="center"/>
      <protection locked="0"/>
    </xf>
    <xf numFmtId="0" fontId="20" fillId="4" borderId="24" xfId="0" applyFont="1" applyFill="1" applyBorder="1" applyAlignment="1">
      <alignment horizontal="center" vertical="center" textRotation="90"/>
    </xf>
    <xf numFmtId="0" fontId="20" fillId="4" borderId="25" xfId="0" applyFont="1" applyFill="1" applyBorder="1" applyAlignment="1">
      <alignment horizontal="center" vertical="center" textRotation="90"/>
    </xf>
    <xf numFmtId="0" fontId="20" fillId="4" borderId="26" xfId="0" applyFont="1" applyFill="1" applyBorder="1" applyAlignment="1">
      <alignment horizontal="center" vertical="center" textRotation="90"/>
    </xf>
    <xf numFmtId="49" fontId="20" fillId="4" borderId="21" xfId="0" applyNumberFormat="1" applyFont="1" applyFill="1" applyBorder="1" applyAlignment="1">
      <alignment horizontal="center" vertical="center" textRotation="90" wrapText="1"/>
    </xf>
    <xf numFmtId="49" fontId="20" fillId="4" borderId="22" xfId="0" applyNumberFormat="1" applyFont="1" applyFill="1" applyBorder="1" applyAlignment="1">
      <alignment horizontal="center" vertical="center" textRotation="90" wrapText="1"/>
    </xf>
    <xf numFmtId="49" fontId="20" fillId="4" borderId="23" xfId="0" applyNumberFormat="1" applyFont="1" applyFill="1" applyBorder="1" applyAlignment="1">
      <alignment horizontal="center" vertical="center" textRotation="90" wrapText="1"/>
    </xf>
    <xf numFmtId="0" fontId="23" fillId="0" borderId="28" xfId="0" applyFont="1" applyBorder="1" applyAlignment="1">
      <alignment wrapText="1"/>
    </xf>
    <xf numFmtId="0" fontId="23" fillId="0" borderId="29" xfId="0" applyFont="1" applyBorder="1" applyAlignment="1">
      <alignment wrapText="1"/>
    </xf>
    <xf numFmtId="0" fontId="2" fillId="0" borderId="29" xfId="0" applyFont="1" applyBorder="1" applyAlignment="1">
      <alignment wrapText="1"/>
    </xf>
    <xf numFmtId="0" fontId="2" fillId="0" borderId="20" xfId="0" applyFont="1" applyBorder="1" applyAlignment="1">
      <alignment wrapText="1"/>
    </xf>
    <xf numFmtId="0" fontId="23" fillId="0" borderId="30" xfId="0" applyFont="1" applyBorder="1" applyAlignment="1">
      <alignment wrapText="1"/>
    </xf>
    <xf numFmtId="0" fontId="23" fillId="0" borderId="31" xfId="0" applyFont="1" applyBorder="1" applyAlignment="1">
      <alignment wrapText="1"/>
    </xf>
    <xf numFmtId="0" fontId="2" fillId="0" borderId="31" xfId="0" applyFont="1" applyBorder="1" applyAlignment="1">
      <alignment wrapText="1"/>
    </xf>
    <xf numFmtId="0" fontId="2" fillId="0" borderId="32" xfId="0" applyFont="1" applyBorder="1" applyAlignment="1">
      <alignment wrapText="1"/>
    </xf>
    <xf numFmtId="164" fontId="11" fillId="0" borderId="33" xfId="0" applyNumberFormat="1" applyFont="1" applyBorder="1" applyAlignment="1">
      <alignment horizontal="center" vertical="center"/>
    </xf>
    <xf numFmtId="164" fontId="11" fillId="0" borderId="29" xfId="0" applyNumberFormat="1" applyFont="1" applyBorder="1" applyAlignment="1">
      <alignment horizontal="center" vertical="center"/>
    </xf>
    <xf numFmtId="164" fontId="11" fillId="0" borderId="34" xfId="0" applyNumberFormat="1" applyFont="1" applyBorder="1" applyAlignment="1">
      <alignment horizontal="center" vertical="center"/>
    </xf>
    <xf numFmtId="164" fontId="11" fillId="0" borderId="35" xfId="0" applyNumberFormat="1" applyFont="1" applyBorder="1" applyAlignment="1">
      <alignment horizontal="center" vertical="center"/>
    </xf>
    <xf numFmtId="164" fontId="11" fillId="0" borderId="31" xfId="0" applyNumberFormat="1" applyFont="1" applyBorder="1" applyAlignment="1">
      <alignment horizontal="center" vertical="center"/>
    </xf>
    <xf numFmtId="164" fontId="11" fillId="0" borderId="36" xfId="0" applyNumberFormat="1"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2C755-8DCB-494C-9FA1-E34ABCB3C2D7}">
  <dimension ref="A1:AQ42"/>
  <sheetViews>
    <sheetView zoomScale="76" zoomScaleNormal="76" workbookViewId="0">
      <selection activeCell="C16" sqref="C16"/>
    </sheetView>
  </sheetViews>
  <sheetFormatPr defaultColWidth="9.109375" defaultRowHeight="14.4" x14ac:dyDescent="0.3"/>
  <cols>
    <col min="1" max="1" width="10.6640625" style="7" customWidth="1"/>
    <col min="2" max="2" width="15.6640625" style="11" customWidth="1"/>
    <col min="3" max="3" width="29" style="7" customWidth="1"/>
    <col min="4" max="4" width="13.6640625" style="7" bestFit="1" customWidth="1"/>
    <col min="5" max="7" width="21.33203125" style="12" customWidth="1"/>
    <col min="8" max="8" width="13.6640625" style="7" customWidth="1"/>
    <col min="9" max="11" width="17.6640625" style="7" customWidth="1"/>
    <col min="12" max="14" width="20.109375" style="7" customWidth="1"/>
    <col min="15" max="15" width="19.33203125" style="7" customWidth="1"/>
    <col min="16" max="16" width="11.6640625" style="55" customWidth="1"/>
    <col min="17" max="17" width="13.6640625" style="7" bestFit="1" customWidth="1"/>
    <col min="18" max="18" width="12" style="7" customWidth="1"/>
    <col min="19" max="20" width="9.109375" style="7"/>
    <col min="21" max="21" width="10.88671875" style="7" customWidth="1"/>
    <col min="22" max="22" width="13.88671875" style="7" customWidth="1"/>
    <col min="23" max="23" width="14.33203125" style="7" customWidth="1"/>
    <col min="24" max="16384" width="9.109375" style="7"/>
  </cols>
  <sheetData>
    <row r="1" spans="1:43" customFormat="1" ht="21" x14ac:dyDescent="0.4">
      <c r="A1" s="84" t="s">
        <v>40</v>
      </c>
      <c r="B1" s="85"/>
      <c r="C1" s="85"/>
      <c r="D1" s="85"/>
      <c r="E1" s="85"/>
      <c r="F1" s="85"/>
      <c r="G1" s="85"/>
      <c r="H1" s="85"/>
      <c r="I1" s="85"/>
      <c r="J1" s="85"/>
      <c r="K1" s="85"/>
      <c r="L1" s="85"/>
      <c r="M1" s="85"/>
      <c r="N1" s="85"/>
      <c r="O1" s="85"/>
      <c r="P1" s="53"/>
    </row>
    <row r="2" spans="1:43" customFormat="1" ht="21.6" thickBot="1" x14ac:dyDescent="0.45">
      <c r="A2" s="84"/>
      <c r="B2" s="85"/>
      <c r="C2" s="85"/>
      <c r="D2" s="85"/>
      <c r="E2" s="85"/>
      <c r="F2" s="85"/>
      <c r="G2" s="85"/>
      <c r="H2" s="85"/>
      <c r="I2" s="85"/>
      <c r="J2" s="85"/>
      <c r="K2" s="85"/>
      <c r="L2" s="85"/>
      <c r="M2" s="38"/>
      <c r="N2" s="38"/>
      <c r="P2" s="53"/>
    </row>
    <row r="3" spans="1:43" customFormat="1" ht="15" thickBot="1" x14ac:dyDescent="0.35">
      <c r="A3" s="2"/>
      <c r="B3" s="45"/>
      <c r="C3" s="46"/>
      <c r="D3" s="46"/>
      <c r="E3" s="47"/>
      <c r="F3" s="47"/>
      <c r="G3" s="47"/>
      <c r="H3" s="46"/>
      <c r="I3" s="46"/>
      <c r="J3" s="46"/>
      <c r="K3" s="46"/>
      <c r="L3" s="46"/>
      <c r="M3" s="46"/>
      <c r="N3" s="46"/>
      <c r="O3" s="48"/>
      <c r="P3" s="53"/>
    </row>
    <row r="4" spans="1:43" customFormat="1" ht="18.600000000000001" thickBot="1" x14ac:dyDescent="0.4">
      <c r="A4" s="49" t="s">
        <v>0</v>
      </c>
      <c r="B4" s="50"/>
      <c r="C4" s="95"/>
      <c r="D4" s="96"/>
      <c r="E4" s="96"/>
      <c r="F4" s="96"/>
      <c r="G4" s="96"/>
      <c r="H4" s="96"/>
      <c r="I4" s="96"/>
      <c r="J4" s="96"/>
      <c r="K4" s="96"/>
      <c r="L4" s="96"/>
      <c r="M4" s="96"/>
      <c r="N4" s="96"/>
      <c r="O4" s="97"/>
      <c r="P4" s="53"/>
    </row>
    <row r="5" spans="1:43" customFormat="1" ht="9" customHeight="1" thickBot="1" x14ac:dyDescent="0.35">
      <c r="A5" s="2"/>
      <c r="B5" s="3"/>
      <c r="C5" s="4"/>
      <c r="E5" s="1"/>
      <c r="F5" s="1"/>
      <c r="G5" s="1"/>
      <c r="P5" s="53"/>
    </row>
    <row r="6" spans="1:43" s="9" customFormat="1" ht="31.8" thickBot="1" x14ac:dyDescent="0.35">
      <c r="A6" s="36" t="s">
        <v>1</v>
      </c>
      <c r="B6" s="35" t="s">
        <v>2</v>
      </c>
      <c r="C6" s="5" t="s">
        <v>3</v>
      </c>
      <c r="D6" s="6" t="s">
        <v>4</v>
      </c>
      <c r="E6" s="19" t="s">
        <v>30</v>
      </c>
      <c r="F6" s="19" t="s">
        <v>31</v>
      </c>
      <c r="G6" s="19" t="s">
        <v>32</v>
      </c>
      <c r="H6" s="6" t="s">
        <v>5</v>
      </c>
      <c r="I6" s="41" t="s">
        <v>33</v>
      </c>
      <c r="J6" s="41" t="s">
        <v>34</v>
      </c>
      <c r="K6" s="41" t="s">
        <v>35</v>
      </c>
      <c r="L6" s="42" t="s">
        <v>36</v>
      </c>
      <c r="M6" s="42" t="s">
        <v>37</v>
      </c>
      <c r="N6" s="42" t="s">
        <v>38</v>
      </c>
      <c r="O6" s="17" t="s">
        <v>22</v>
      </c>
      <c r="P6" s="54"/>
      <c r="Q6" s="8"/>
      <c r="R6" s="7"/>
      <c r="S6" s="7"/>
      <c r="T6" s="7"/>
      <c r="U6" s="7"/>
      <c r="V6" s="7"/>
      <c r="W6" s="7"/>
      <c r="X6" s="7"/>
      <c r="Y6" s="7"/>
      <c r="Z6" s="7"/>
      <c r="AA6" s="7"/>
      <c r="AB6" s="7"/>
      <c r="AC6" s="7"/>
      <c r="AD6" s="7"/>
      <c r="AE6" s="7"/>
      <c r="AF6" s="7"/>
      <c r="AG6" s="7"/>
      <c r="AH6" s="7"/>
      <c r="AI6" s="7"/>
      <c r="AJ6" s="7"/>
      <c r="AK6" s="7"/>
      <c r="AL6" s="7"/>
      <c r="AM6" s="7"/>
      <c r="AN6" s="7"/>
      <c r="AO6" s="7"/>
      <c r="AP6" s="7"/>
      <c r="AQ6" s="7"/>
    </row>
    <row r="7" spans="1:43" s="10" customFormat="1" ht="15.75" customHeight="1" x14ac:dyDescent="0.3">
      <c r="A7" s="89" t="s">
        <v>41</v>
      </c>
      <c r="B7" s="92" t="s">
        <v>24</v>
      </c>
      <c r="C7" s="24" t="s">
        <v>29</v>
      </c>
      <c r="D7" s="52">
        <v>1821</v>
      </c>
      <c r="E7" s="26">
        <v>1</v>
      </c>
      <c r="F7" s="26">
        <v>1</v>
      </c>
      <c r="G7" s="26">
        <v>1</v>
      </c>
      <c r="H7" s="30" t="s">
        <v>7</v>
      </c>
      <c r="I7" s="57">
        <f>ROUND((25/2.25)+(7.5*2000/2000),2)</f>
        <v>18.61</v>
      </c>
      <c r="J7" s="18">
        <f>I7*1.1</f>
        <v>20.471</v>
      </c>
      <c r="K7" s="18">
        <f>J7*1.1</f>
        <v>22.5181</v>
      </c>
      <c r="L7" s="18">
        <f t="shared" ref="L7:L38" si="0">I7*D7</f>
        <v>33888.81</v>
      </c>
      <c r="M7" s="18">
        <f t="shared" ref="M7:M38" si="1">J7*D7</f>
        <v>37277.690999999999</v>
      </c>
      <c r="N7" s="18">
        <f t="shared" ref="N7:N38" si="2">K7*D7</f>
        <v>41005.460100000004</v>
      </c>
      <c r="O7" s="16">
        <f>(L7*E7)+(M7*F7)+(N7*G7)</f>
        <v>112171.96109999999</v>
      </c>
      <c r="P7" s="55"/>
      <c r="Q7" s="4"/>
      <c r="R7" s="40"/>
      <c r="S7" s="7"/>
      <c r="T7" s="57"/>
      <c r="U7" s="57" t="s">
        <v>55</v>
      </c>
      <c r="V7" s="57" t="s">
        <v>56</v>
      </c>
      <c r="W7" s="57" t="s">
        <v>57</v>
      </c>
      <c r="X7" s="7"/>
      <c r="Y7" s="7"/>
      <c r="Z7" s="7"/>
      <c r="AA7" s="7"/>
      <c r="AB7" s="7"/>
      <c r="AC7" s="7"/>
      <c r="AD7" s="7"/>
      <c r="AE7" s="7"/>
      <c r="AF7" s="7"/>
      <c r="AG7" s="7"/>
      <c r="AH7" s="7"/>
      <c r="AI7" s="7"/>
      <c r="AJ7" s="7"/>
      <c r="AK7" s="7"/>
      <c r="AL7" s="7"/>
      <c r="AM7" s="7"/>
      <c r="AN7" s="7"/>
      <c r="AO7" s="7"/>
      <c r="AP7" s="7"/>
      <c r="AQ7" s="7"/>
    </row>
    <row r="8" spans="1:43" s="10" customFormat="1" x14ac:dyDescent="0.3">
      <c r="A8" s="90"/>
      <c r="B8" s="93"/>
      <c r="C8" s="24" t="s">
        <v>42</v>
      </c>
      <c r="D8" s="29">
        <v>375</v>
      </c>
      <c r="E8" s="27">
        <v>30</v>
      </c>
      <c r="F8" s="27">
        <v>30</v>
      </c>
      <c r="G8" s="27">
        <v>40</v>
      </c>
      <c r="H8" s="31" t="s">
        <v>17</v>
      </c>
      <c r="I8" s="57">
        <f>ROUND((25/2.25)+(7.5*2000/1000),2)</f>
        <v>26.11</v>
      </c>
      <c r="J8" s="18">
        <f t="shared" ref="J8:K8" si="3">I8*1.1</f>
        <v>28.721</v>
      </c>
      <c r="K8" s="18">
        <f t="shared" si="3"/>
        <v>31.593100000000003</v>
      </c>
      <c r="L8" s="18">
        <f t="shared" si="0"/>
        <v>9791.25</v>
      </c>
      <c r="M8" s="18">
        <f t="shared" si="1"/>
        <v>10770.375</v>
      </c>
      <c r="N8" s="18">
        <f t="shared" si="2"/>
        <v>11847.4125</v>
      </c>
      <c r="O8" s="16">
        <f t="shared" ref="O8:O38" si="4">(L8*E8)+(M8*F8)+(N8*G8)</f>
        <v>1090745.25</v>
      </c>
      <c r="P8" s="55"/>
      <c r="Q8" s="4"/>
      <c r="R8" s="40"/>
      <c r="S8" s="7"/>
      <c r="T8" s="57" t="s">
        <v>58</v>
      </c>
      <c r="U8" s="57" t="s">
        <v>59</v>
      </c>
      <c r="V8" s="57">
        <f>ROUND((25/2.25)+(7.5*2000/4000),2)</f>
        <v>14.86</v>
      </c>
      <c r="W8" s="57">
        <f>ROUND((26/2.25)+(8*2000/3000),2)</f>
        <v>16.89</v>
      </c>
      <c r="X8" s="7"/>
      <c r="Y8" s="7"/>
      <c r="Z8" s="7"/>
      <c r="AA8" s="7"/>
      <c r="AB8" s="7"/>
      <c r="AC8" s="7"/>
      <c r="AD8" s="7"/>
      <c r="AE8" s="7"/>
      <c r="AF8" s="7"/>
      <c r="AG8" s="7"/>
      <c r="AH8" s="7"/>
      <c r="AI8" s="7"/>
      <c r="AJ8" s="7"/>
      <c r="AK8" s="7"/>
      <c r="AL8" s="7"/>
      <c r="AM8" s="7"/>
      <c r="AN8" s="7"/>
      <c r="AO8" s="7"/>
      <c r="AP8" s="7"/>
      <c r="AQ8" s="7"/>
    </row>
    <row r="9" spans="1:43" s="10" customFormat="1" x14ac:dyDescent="0.3">
      <c r="A9" s="90"/>
      <c r="B9" s="93"/>
      <c r="C9" s="24" t="s">
        <v>43</v>
      </c>
      <c r="D9" s="29">
        <v>747</v>
      </c>
      <c r="E9" s="27">
        <v>96</v>
      </c>
      <c r="F9" s="27">
        <v>105</v>
      </c>
      <c r="G9" s="27">
        <v>110</v>
      </c>
      <c r="H9" s="31" t="s">
        <v>17</v>
      </c>
      <c r="I9" s="57">
        <f>ROUND((25/2.25)+(7.5*2000/1000),2)</f>
        <v>26.11</v>
      </c>
      <c r="J9" s="18">
        <f t="shared" ref="J9:K9" si="5">I9*1.1</f>
        <v>28.721</v>
      </c>
      <c r="K9" s="18">
        <f t="shared" si="5"/>
        <v>31.593100000000003</v>
      </c>
      <c r="L9" s="18">
        <f t="shared" si="0"/>
        <v>19504.169999999998</v>
      </c>
      <c r="M9" s="18">
        <f t="shared" si="1"/>
        <v>21454.587</v>
      </c>
      <c r="N9" s="18">
        <f t="shared" si="2"/>
        <v>23600.045700000002</v>
      </c>
      <c r="O9" s="16">
        <f t="shared" si="4"/>
        <v>6721136.9819999998</v>
      </c>
      <c r="P9" s="55"/>
      <c r="Q9" s="4"/>
      <c r="R9" s="40"/>
      <c r="S9" s="7"/>
      <c r="T9" s="57" t="s">
        <v>58</v>
      </c>
      <c r="U9" s="57" t="s">
        <v>60</v>
      </c>
      <c r="V9" s="57">
        <f>ROUND((25/2.25)+(7.5*2000/3000),2)</f>
        <v>16.11</v>
      </c>
      <c r="W9" s="57">
        <f>ROUND((26/2.25)+(8*2000/2000),2)</f>
        <v>19.559999999999999</v>
      </c>
      <c r="X9" s="7"/>
      <c r="Y9" s="7"/>
      <c r="Z9" s="7"/>
      <c r="AA9" s="7"/>
      <c r="AB9" s="7"/>
      <c r="AC9" s="7"/>
      <c r="AD9" s="7"/>
      <c r="AE9" s="7"/>
      <c r="AF9" s="7"/>
      <c r="AG9" s="7"/>
      <c r="AH9" s="7"/>
      <c r="AI9" s="7"/>
      <c r="AJ9" s="7"/>
      <c r="AK9" s="7"/>
      <c r="AL9" s="7"/>
      <c r="AM9" s="7"/>
      <c r="AN9" s="7"/>
      <c r="AO9" s="7"/>
      <c r="AP9" s="7"/>
      <c r="AQ9" s="7"/>
    </row>
    <row r="10" spans="1:43" s="10" customFormat="1" x14ac:dyDescent="0.3">
      <c r="A10" s="90"/>
      <c r="B10" s="93"/>
      <c r="C10" s="24" t="s">
        <v>14</v>
      </c>
      <c r="D10" s="29">
        <v>1466</v>
      </c>
      <c r="E10" s="27">
        <v>1</v>
      </c>
      <c r="F10" s="27">
        <v>1</v>
      </c>
      <c r="G10" s="27">
        <v>1</v>
      </c>
      <c r="H10" s="31" t="s">
        <v>7</v>
      </c>
      <c r="I10" s="57">
        <f>ROUND((26/2.25)+(8*2000/2000),2)</f>
        <v>19.559999999999999</v>
      </c>
      <c r="J10" s="18">
        <f t="shared" ref="J10:K10" si="6">I10*1.1</f>
        <v>21.516000000000002</v>
      </c>
      <c r="K10" s="18">
        <f t="shared" si="6"/>
        <v>23.667600000000004</v>
      </c>
      <c r="L10" s="18">
        <f t="shared" si="0"/>
        <v>28674.959999999999</v>
      </c>
      <c r="M10" s="18">
        <f t="shared" si="1"/>
        <v>31542.456000000002</v>
      </c>
      <c r="N10" s="18">
        <f t="shared" si="2"/>
        <v>34696.701600000008</v>
      </c>
      <c r="O10" s="16">
        <f t="shared" si="4"/>
        <v>94914.117599999998</v>
      </c>
      <c r="P10" s="55"/>
      <c r="Q10" s="4"/>
      <c r="R10" s="40"/>
      <c r="S10" s="7"/>
      <c r="T10" s="57" t="s">
        <v>58</v>
      </c>
      <c r="U10" s="57" t="s">
        <v>61</v>
      </c>
      <c r="V10" s="57">
        <f>ROUND((25/2.25)+(7.5*2000/2000),2)</f>
        <v>18.61</v>
      </c>
      <c r="W10" s="57">
        <f>ROUND((26/2.25)+(8*2000/1000),2)</f>
        <v>27.56</v>
      </c>
      <c r="X10" s="7"/>
      <c r="Y10" s="7"/>
      <c r="Z10" s="7"/>
      <c r="AA10" s="7"/>
      <c r="AB10" s="7"/>
      <c r="AC10" s="7"/>
      <c r="AD10" s="7"/>
      <c r="AE10" s="7"/>
      <c r="AF10" s="7"/>
      <c r="AG10" s="7"/>
      <c r="AH10" s="7"/>
      <c r="AI10" s="7"/>
      <c r="AJ10" s="7"/>
      <c r="AK10" s="7"/>
      <c r="AL10" s="7"/>
      <c r="AM10" s="7"/>
      <c r="AN10" s="7"/>
      <c r="AO10" s="7"/>
      <c r="AP10" s="7"/>
      <c r="AQ10" s="7"/>
    </row>
    <row r="11" spans="1:43" s="10" customFormat="1" x14ac:dyDescent="0.3">
      <c r="A11" s="90"/>
      <c r="B11" s="93"/>
      <c r="C11" s="24" t="s">
        <v>44</v>
      </c>
      <c r="D11" s="29">
        <v>674</v>
      </c>
      <c r="E11" s="27">
        <v>10</v>
      </c>
      <c r="F11" s="27">
        <v>10</v>
      </c>
      <c r="G11" s="27">
        <v>15</v>
      </c>
      <c r="H11" s="31" t="s">
        <v>7</v>
      </c>
      <c r="I11" s="57">
        <f>ROUND((25/2.25)+(7.5*2000/1000),2)</f>
        <v>26.11</v>
      </c>
      <c r="J11" s="18">
        <f t="shared" ref="J11:K11" si="7">I11*1.1</f>
        <v>28.721</v>
      </c>
      <c r="K11" s="18">
        <f t="shared" si="7"/>
        <v>31.593100000000003</v>
      </c>
      <c r="L11" s="18">
        <f t="shared" si="0"/>
        <v>17598.14</v>
      </c>
      <c r="M11" s="18">
        <f t="shared" si="1"/>
        <v>19357.954000000002</v>
      </c>
      <c r="N11" s="18">
        <f t="shared" si="2"/>
        <v>21293.749400000001</v>
      </c>
      <c r="O11" s="16">
        <f t="shared" si="4"/>
        <v>688967.1810000001</v>
      </c>
      <c r="P11" s="55"/>
      <c r="Q11" s="4"/>
      <c r="R11" s="40"/>
      <c r="S11" s="7"/>
      <c r="T11" s="57" t="s">
        <v>58</v>
      </c>
      <c r="U11" s="57" t="s">
        <v>62</v>
      </c>
      <c r="V11" s="57">
        <f>ROUND((25/2.25)+(7.5*2000/1000),2)</f>
        <v>26.11</v>
      </c>
      <c r="W11" s="57">
        <f>ROUND((26/2.25)+(4.75*2000/500),2)</f>
        <v>30.56</v>
      </c>
      <c r="X11" s="7"/>
      <c r="Y11" s="7"/>
      <c r="Z11" s="7"/>
      <c r="AA11" s="7"/>
      <c r="AB11" s="7"/>
      <c r="AC11" s="7"/>
      <c r="AD11" s="7"/>
      <c r="AE11" s="7"/>
      <c r="AF11" s="7"/>
      <c r="AG11" s="7"/>
      <c r="AH11" s="7"/>
      <c r="AI11" s="7"/>
      <c r="AJ11" s="7"/>
      <c r="AK11" s="7"/>
      <c r="AL11" s="7"/>
      <c r="AM11" s="7"/>
      <c r="AN11" s="7"/>
      <c r="AO11" s="7"/>
      <c r="AP11" s="7"/>
      <c r="AQ11" s="7"/>
    </row>
    <row r="12" spans="1:43" s="10" customFormat="1" x14ac:dyDescent="0.3">
      <c r="A12" s="90"/>
      <c r="B12" s="93"/>
      <c r="C12" s="24" t="s">
        <v>28</v>
      </c>
      <c r="D12" s="29">
        <v>480</v>
      </c>
      <c r="E12" s="27">
        <v>3</v>
      </c>
      <c r="F12" s="27">
        <v>3</v>
      </c>
      <c r="G12" s="27">
        <v>4</v>
      </c>
      <c r="H12" s="31" t="s">
        <v>17</v>
      </c>
      <c r="I12" s="57">
        <f>ROUND((25/2.25)+(7.5*2000/1000),2)</f>
        <v>26.11</v>
      </c>
      <c r="J12" s="18">
        <f t="shared" ref="J12:K12" si="8">I12*1.1</f>
        <v>28.721</v>
      </c>
      <c r="K12" s="18">
        <f t="shared" si="8"/>
        <v>31.593100000000003</v>
      </c>
      <c r="L12" s="18">
        <f t="shared" si="0"/>
        <v>12532.8</v>
      </c>
      <c r="M12" s="18">
        <f t="shared" si="1"/>
        <v>13786.08</v>
      </c>
      <c r="N12" s="18">
        <f t="shared" si="2"/>
        <v>15164.688000000002</v>
      </c>
      <c r="O12" s="16">
        <f t="shared" si="4"/>
        <v>139615.39199999999</v>
      </c>
      <c r="P12" s="55"/>
      <c r="Q12" s="4"/>
      <c r="R12" s="40"/>
      <c r="S12" s="7"/>
      <c r="T12" s="57" t="s">
        <v>58</v>
      </c>
      <c r="U12" s="57" t="s">
        <v>63</v>
      </c>
      <c r="V12" s="57">
        <f>ROUND((25/2.25)+(4.5*2000/500),2)</f>
        <v>29.11</v>
      </c>
      <c r="W12" s="57">
        <f>ROUND((26/2.25)+(4.75*2000/300),2)</f>
        <v>43.22</v>
      </c>
      <c r="X12" s="7"/>
      <c r="Y12" s="7"/>
      <c r="Z12" s="7"/>
      <c r="AA12" s="7"/>
      <c r="AB12" s="7"/>
      <c r="AC12" s="7"/>
      <c r="AD12" s="7"/>
      <c r="AE12" s="7"/>
      <c r="AF12" s="7"/>
      <c r="AG12" s="7"/>
      <c r="AH12" s="7"/>
      <c r="AI12" s="7"/>
      <c r="AJ12" s="7"/>
      <c r="AK12" s="7"/>
      <c r="AL12" s="7"/>
      <c r="AM12" s="7"/>
      <c r="AN12" s="7"/>
      <c r="AO12" s="7"/>
      <c r="AP12" s="7"/>
      <c r="AQ12" s="7"/>
    </row>
    <row r="13" spans="1:43" s="10" customFormat="1" x14ac:dyDescent="0.3">
      <c r="A13" s="90"/>
      <c r="B13" s="93"/>
      <c r="C13" s="24" t="s">
        <v>26</v>
      </c>
      <c r="D13" s="29">
        <v>652</v>
      </c>
      <c r="E13" s="27">
        <v>3</v>
      </c>
      <c r="F13" s="27">
        <v>4</v>
      </c>
      <c r="G13" s="27">
        <v>6</v>
      </c>
      <c r="H13" s="31" t="s">
        <v>7</v>
      </c>
      <c r="I13" s="57">
        <f>ROUND((25/2.25)+(7.5*2000/2000),2)</f>
        <v>18.61</v>
      </c>
      <c r="J13" s="18">
        <f t="shared" ref="J13:K13" si="9">I13*1.1</f>
        <v>20.471</v>
      </c>
      <c r="K13" s="18">
        <f t="shared" si="9"/>
        <v>22.5181</v>
      </c>
      <c r="L13" s="18">
        <f t="shared" si="0"/>
        <v>12133.72</v>
      </c>
      <c r="M13" s="18">
        <f t="shared" si="1"/>
        <v>13347.092000000001</v>
      </c>
      <c r="N13" s="18">
        <f t="shared" si="2"/>
        <v>14681.8012</v>
      </c>
      <c r="O13" s="16">
        <f t="shared" si="4"/>
        <v>177880.33519999997</v>
      </c>
      <c r="P13" s="55"/>
      <c r="Q13" s="4"/>
      <c r="R13" s="40"/>
      <c r="S13" s="7"/>
      <c r="T13" s="57" t="s">
        <v>58</v>
      </c>
      <c r="U13" s="57" t="s">
        <v>64</v>
      </c>
      <c r="V13" s="58">
        <f>V12*100</f>
        <v>2911</v>
      </c>
      <c r="W13" s="58">
        <f>4000</f>
        <v>4000</v>
      </c>
      <c r="X13" s="7"/>
      <c r="Y13" s="7"/>
      <c r="Z13" s="7"/>
      <c r="AA13" s="7"/>
      <c r="AB13" s="7"/>
      <c r="AC13" s="7"/>
      <c r="AD13" s="7"/>
      <c r="AE13" s="7"/>
      <c r="AF13" s="7"/>
      <c r="AG13" s="7"/>
      <c r="AH13" s="7"/>
      <c r="AI13" s="7"/>
      <c r="AJ13" s="7"/>
      <c r="AK13" s="7"/>
      <c r="AL13" s="7"/>
      <c r="AM13" s="7"/>
      <c r="AN13" s="7"/>
      <c r="AO13" s="7"/>
      <c r="AP13" s="7"/>
      <c r="AQ13" s="7"/>
    </row>
    <row r="14" spans="1:43" s="10" customFormat="1" x14ac:dyDescent="0.3">
      <c r="A14" s="90"/>
      <c r="B14" s="93"/>
      <c r="C14" s="24" t="s">
        <v>19</v>
      </c>
      <c r="D14" s="29">
        <v>1128</v>
      </c>
      <c r="E14" s="27">
        <v>2</v>
      </c>
      <c r="F14" s="27">
        <v>2</v>
      </c>
      <c r="G14" s="27">
        <v>2</v>
      </c>
      <c r="H14" s="31" t="s">
        <v>7</v>
      </c>
      <c r="I14" s="57">
        <f>ROUND((25/2.25)+(7.5*2000/2000),2)</f>
        <v>18.61</v>
      </c>
      <c r="J14" s="18">
        <f t="shared" ref="J14:K14" si="10">I14*1.1</f>
        <v>20.471</v>
      </c>
      <c r="K14" s="18">
        <f t="shared" si="10"/>
        <v>22.5181</v>
      </c>
      <c r="L14" s="18">
        <f t="shared" si="0"/>
        <v>20992.079999999998</v>
      </c>
      <c r="M14" s="18">
        <f t="shared" si="1"/>
        <v>23091.288</v>
      </c>
      <c r="N14" s="18">
        <f t="shared" si="2"/>
        <v>25400.416799999999</v>
      </c>
      <c r="O14" s="16">
        <f t="shared" si="4"/>
        <v>138967.56959999999</v>
      </c>
      <c r="P14" s="55"/>
      <c r="Q14" s="4"/>
      <c r="R14" s="40"/>
      <c r="S14" s="7"/>
      <c r="T14" s="7"/>
      <c r="U14" s="13"/>
      <c r="V14" s="7"/>
      <c r="W14" s="7"/>
      <c r="X14" s="7"/>
      <c r="Y14" s="7"/>
      <c r="Z14" s="7"/>
      <c r="AA14" s="7"/>
      <c r="AB14" s="7"/>
      <c r="AC14" s="7"/>
      <c r="AD14" s="7"/>
      <c r="AE14" s="7"/>
      <c r="AF14" s="7"/>
      <c r="AG14" s="7"/>
      <c r="AH14" s="7"/>
      <c r="AI14" s="7"/>
      <c r="AJ14" s="7"/>
      <c r="AK14" s="7"/>
      <c r="AL14" s="7"/>
      <c r="AM14" s="7"/>
      <c r="AN14" s="7"/>
      <c r="AO14" s="7"/>
      <c r="AP14" s="7"/>
      <c r="AQ14" s="7"/>
    </row>
    <row r="15" spans="1:43" s="10" customFormat="1" x14ac:dyDescent="0.3">
      <c r="A15" s="90"/>
      <c r="B15" s="93"/>
      <c r="C15" s="24" t="s">
        <v>20</v>
      </c>
      <c r="D15" s="29">
        <v>1084</v>
      </c>
      <c r="E15" s="27">
        <v>5</v>
      </c>
      <c r="F15" s="27">
        <v>3</v>
      </c>
      <c r="G15" s="27">
        <v>5</v>
      </c>
      <c r="H15" s="31" t="s">
        <v>7</v>
      </c>
      <c r="I15" s="57">
        <f>ROUND((25/2.25)+(7.5*2000/2000),2)</f>
        <v>18.61</v>
      </c>
      <c r="J15" s="18">
        <f t="shared" ref="J15:K15" si="11">I15*1.1</f>
        <v>20.471</v>
      </c>
      <c r="K15" s="18">
        <f t="shared" si="11"/>
        <v>22.5181</v>
      </c>
      <c r="L15" s="18">
        <f t="shared" si="0"/>
        <v>20173.239999999998</v>
      </c>
      <c r="M15" s="18">
        <f t="shared" si="1"/>
        <v>22190.563999999998</v>
      </c>
      <c r="N15" s="18">
        <f t="shared" si="2"/>
        <v>24409.6204</v>
      </c>
      <c r="O15" s="16">
        <f t="shared" si="4"/>
        <v>289485.99400000001</v>
      </c>
      <c r="P15" s="55"/>
      <c r="Q15" s="4"/>
      <c r="R15" s="40"/>
      <c r="S15" s="7"/>
      <c r="T15" s="7"/>
      <c r="U15" s="7"/>
      <c r="V15" s="7"/>
      <c r="W15" s="7"/>
      <c r="X15" s="7"/>
      <c r="Y15" s="7"/>
      <c r="Z15" s="7"/>
      <c r="AA15" s="7"/>
      <c r="AB15" s="7"/>
      <c r="AC15" s="7"/>
      <c r="AD15" s="7"/>
      <c r="AE15" s="7"/>
      <c r="AF15" s="7"/>
      <c r="AG15" s="7"/>
      <c r="AH15" s="7"/>
      <c r="AI15" s="7"/>
      <c r="AJ15" s="7"/>
      <c r="AK15" s="7"/>
      <c r="AL15" s="7"/>
      <c r="AM15" s="7"/>
      <c r="AN15" s="7"/>
      <c r="AO15" s="7"/>
      <c r="AP15" s="7"/>
      <c r="AQ15" s="7"/>
    </row>
    <row r="16" spans="1:43" s="10" customFormat="1" x14ac:dyDescent="0.3">
      <c r="A16" s="90"/>
      <c r="B16" s="93"/>
      <c r="C16" s="24" t="s">
        <v>10</v>
      </c>
      <c r="D16" s="29">
        <v>990</v>
      </c>
      <c r="E16" s="27">
        <v>20</v>
      </c>
      <c r="F16" s="27">
        <v>20</v>
      </c>
      <c r="G16" s="27">
        <v>20</v>
      </c>
      <c r="H16" s="31" t="s">
        <v>7</v>
      </c>
      <c r="I16" s="57">
        <f>ROUND((25/2.25)+(7.5*2000/1000),2)</f>
        <v>26.11</v>
      </c>
      <c r="J16" s="18">
        <f t="shared" ref="J16:K16" si="12">I16*1.1</f>
        <v>28.721</v>
      </c>
      <c r="K16" s="18">
        <f t="shared" si="12"/>
        <v>31.593100000000003</v>
      </c>
      <c r="L16" s="18">
        <f t="shared" si="0"/>
        <v>25848.899999999998</v>
      </c>
      <c r="M16" s="18">
        <f t="shared" si="1"/>
        <v>28433.79</v>
      </c>
      <c r="N16" s="18">
        <f t="shared" si="2"/>
        <v>31277.169000000002</v>
      </c>
      <c r="O16" s="16">
        <f t="shared" si="4"/>
        <v>1711197.1800000002</v>
      </c>
      <c r="P16" s="55"/>
      <c r="Q16" s="4"/>
      <c r="R16" s="40"/>
      <c r="S16" s="7"/>
      <c r="T16" s="7"/>
      <c r="U16" s="7"/>
      <c r="V16" s="7"/>
      <c r="W16" s="7"/>
      <c r="X16" s="7"/>
      <c r="Y16" s="7"/>
      <c r="Z16" s="7"/>
      <c r="AA16" s="7"/>
      <c r="AB16" s="7"/>
      <c r="AC16" s="7"/>
      <c r="AD16" s="7"/>
      <c r="AE16" s="7"/>
      <c r="AF16" s="7"/>
      <c r="AG16" s="7"/>
      <c r="AH16" s="7"/>
      <c r="AI16" s="7"/>
      <c r="AJ16" s="7"/>
      <c r="AK16" s="7"/>
      <c r="AL16" s="7"/>
      <c r="AM16" s="7"/>
      <c r="AN16" s="7"/>
      <c r="AO16" s="7"/>
      <c r="AP16" s="7"/>
      <c r="AQ16" s="7"/>
    </row>
    <row r="17" spans="1:43" s="10" customFormat="1" x14ac:dyDescent="0.3">
      <c r="A17" s="90"/>
      <c r="B17" s="93"/>
      <c r="C17" s="24" t="s">
        <v>15</v>
      </c>
      <c r="D17" s="29">
        <v>1132</v>
      </c>
      <c r="E17" s="27">
        <v>5</v>
      </c>
      <c r="F17" s="27">
        <v>5</v>
      </c>
      <c r="G17" s="27">
        <v>5</v>
      </c>
      <c r="H17" s="31" t="s">
        <v>7</v>
      </c>
      <c r="I17" s="57">
        <f>ROUND((25/2.25)+(7.5*2000/2000),2)</f>
        <v>18.61</v>
      </c>
      <c r="J17" s="18">
        <f t="shared" ref="J17:K17" si="13">I17*1.1</f>
        <v>20.471</v>
      </c>
      <c r="K17" s="18">
        <f t="shared" si="13"/>
        <v>22.5181</v>
      </c>
      <c r="L17" s="18">
        <f t="shared" si="0"/>
        <v>21066.52</v>
      </c>
      <c r="M17" s="18">
        <f t="shared" si="1"/>
        <v>23173.171999999999</v>
      </c>
      <c r="N17" s="18">
        <f t="shared" si="2"/>
        <v>25490.4892</v>
      </c>
      <c r="O17" s="16">
        <f t="shared" si="4"/>
        <v>348650.90599999996</v>
      </c>
      <c r="P17" s="55"/>
      <c r="Q17" s="4"/>
      <c r="R17" s="40"/>
      <c r="S17" s="7"/>
      <c r="T17" s="7"/>
      <c r="U17" s="7"/>
      <c r="V17" s="7"/>
      <c r="W17" s="7"/>
      <c r="X17" s="7"/>
      <c r="Y17" s="7"/>
      <c r="Z17" s="7"/>
      <c r="AA17" s="7"/>
      <c r="AB17" s="7"/>
      <c r="AC17" s="7"/>
      <c r="AD17" s="7"/>
      <c r="AE17" s="7"/>
      <c r="AF17" s="7"/>
      <c r="AG17" s="7"/>
      <c r="AH17" s="7"/>
      <c r="AI17" s="7"/>
      <c r="AJ17" s="7"/>
      <c r="AK17" s="7"/>
      <c r="AL17" s="7"/>
      <c r="AM17" s="7"/>
      <c r="AN17" s="7"/>
      <c r="AO17" s="7"/>
      <c r="AP17" s="7"/>
      <c r="AQ17" s="7"/>
    </row>
    <row r="18" spans="1:43" s="10" customFormat="1" x14ac:dyDescent="0.3">
      <c r="A18" s="90"/>
      <c r="B18" s="93"/>
      <c r="C18" s="24" t="s">
        <v>45</v>
      </c>
      <c r="D18" s="29">
        <v>844</v>
      </c>
      <c r="E18" s="27">
        <v>0</v>
      </c>
      <c r="F18" s="27">
        <v>0</v>
      </c>
      <c r="G18" s="27">
        <v>0</v>
      </c>
      <c r="H18" s="31" t="s">
        <v>7</v>
      </c>
      <c r="I18" s="57">
        <f>ROUND((25/2.25)+(7.5*2000/2000),2)</f>
        <v>18.61</v>
      </c>
      <c r="J18" s="18">
        <f t="shared" ref="J18:K18" si="14">I18*1.1</f>
        <v>20.471</v>
      </c>
      <c r="K18" s="18">
        <f t="shared" si="14"/>
        <v>22.5181</v>
      </c>
      <c r="L18" s="18">
        <f t="shared" si="0"/>
        <v>15706.84</v>
      </c>
      <c r="M18" s="18">
        <f t="shared" si="1"/>
        <v>17277.524000000001</v>
      </c>
      <c r="N18" s="18">
        <f t="shared" si="2"/>
        <v>19005.276399999999</v>
      </c>
      <c r="O18" s="16">
        <f t="shared" si="4"/>
        <v>0</v>
      </c>
      <c r="P18" s="55"/>
      <c r="Q18" s="4"/>
      <c r="R18" s="40"/>
      <c r="S18" s="7"/>
      <c r="T18" s="7"/>
      <c r="U18" s="7"/>
      <c r="V18" s="7"/>
      <c r="W18" s="7"/>
      <c r="X18" s="7"/>
      <c r="Y18" s="7"/>
      <c r="Z18" s="7"/>
      <c r="AA18" s="7"/>
      <c r="AB18" s="7"/>
      <c r="AC18" s="7"/>
      <c r="AD18" s="7"/>
      <c r="AE18" s="7"/>
      <c r="AF18" s="7"/>
      <c r="AG18" s="7"/>
      <c r="AH18" s="7"/>
      <c r="AI18" s="7"/>
      <c r="AJ18" s="7"/>
      <c r="AK18" s="7"/>
      <c r="AL18" s="7"/>
      <c r="AM18" s="7"/>
      <c r="AN18" s="7"/>
      <c r="AO18" s="7"/>
      <c r="AP18" s="7"/>
      <c r="AQ18" s="7"/>
    </row>
    <row r="19" spans="1:43" s="10" customFormat="1" x14ac:dyDescent="0.3">
      <c r="A19" s="90"/>
      <c r="B19" s="93"/>
      <c r="C19" s="24" t="s">
        <v>6</v>
      </c>
      <c r="D19" s="29">
        <v>1252</v>
      </c>
      <c r="E19" s="27">
        <v>5</v>
      </c>
      <c r="F19" s="27">
        <v>5</v>
      </c>
      <c r="G19" s="27">
        <v>5</v>
      </c>
      <c r="H19" s="31" t="s">
        <v>7</v>
      </c>
      <c r="I19" s="57">
        <f>ROUND((25/2.25)+(7.5*2000/2000),2)</f>
        <v>18.61</v>
      </c>
      <c r="J19" s="18">
        <f t="shared" ref="J19:K19" si="15">I19*1.1</f>
        <v>20.471</v>
      </c>
      <c r="K19" s="18">
        <f t="shared" si="15"/>
        <v>22.5181</v>
      </c>
      <c r="L19" s="18">
        <f t="shared" si="0"/>
        <v>23299.719999999998</v>
      </c>
      <c r="M19" s="18">
        <f t="shared" si="1"/>
        <v>25629.691999999999</v>
      </c>
      <c r="N19" s="18">
        <f t="shared" si="2"/>
        <v>28192.661200000002</v>
      </c>
      <c r="O19" s="16">
        <f t="shared" si="4"/>
        <v>385610.36600000004</v>
      </c>
      <c r="P19" s="55"/>
      <c r="Q19" s="4"/>
      <c r="R19" s="40"/>
      <c r="S19" s="7"/>
      <c r="T19" s="7"/>
      <c r="U19" s="7"/>
      <c r="V19" s="7"/>
      <c r="W19" s="7"/>
      <c r="X19" s="7"/>
      <c r="Y19" s="7"/>
      <c r="Z19" s="7"/>
      <c r="AA19" s="7"/>
      <c r="AB19" s="7"/>
      <c r="AC19" s="7"/>
      <c r="AD19" s="7"/>
      <c r="AE19" s="7"/>
      <c r="AF19" s="7"/>
      <c r="AG19" s="7"/>
      <c r="AH19" s="7"/>
      <c r="AI19" s="7"/>
      <c r="AJ19" s="7"/>
      <c r="AK19" s="7"/>
      <c r="AL19" s="7"/>
      <c r="AM19" s="7"/>
      <c r="AN19" s="7"/>
    </row>
    <row r="20" spans="1:43" s="10" customFormat="1" x14ac:dyDescent="0.3">
      <c r="A20" s="90"/>
      <c r="B20" s="93"/>
      <c r="C20" s="24" t="s">
        <v>18</v>
      </c>
      <c r="D20" s="29">
        <v>1242</v>
      </c>
      <c r="E20" s="27">
        <v>5</v>
      </c>
      <c r="F20" s="27">
        <v>5</v>
      </c>
      <c r="G20" s="27">
        <v>5</v>
      </c>
      <c r="H20" s="31" t="s">
        <v>7</v>
      </c>
      <c r="I20" s="57">
        <f>ROUND((26/2.25)+(8*2000/1000),2)</f>
        <v>27.56</v>
      </c>
      <c r="J20" s="18">
        <f t="shared" ref="J20:K20" si="16">I20*1.1</f>
        <v>30.316000000000003</v>
      </c>
      <c r="K20" s="18">
        <f t="shared" si="16"/>
        <v>33.347600000000007</v>
      </c>
      <c r="L20" s="18">
        <f t="shared" si="0"/>
        <v>34229.519999999997</v>
      </c>
      <c r="M20" s="18">
        <f t="shared" si="1"/>
        <v>37652.472000000002</v>
      </c>
      <c r="N20" s="18">
        <f t="shared" si="2"/>
        <v>41417.719200000007</v>
      </c>
      <c r="O20" s="16">
        <f t="shared" si="4"/>
        <v>566498.55599999998</v>
      </c>
      <c r="P20" s="55"/>
      <c r="Q20" s="4"/>
      <c r="R20" s="40"/>
      <c r="S20" s="7"/>
      <c r="T20" s="7"/>
      <c r="U20" s="7"/>
      <c r="V20" s="7"/>
      <c r="W20" s="7"/>
      <c r="X20" s="7"/>
      <c r="Y20" s="7"/>
      <c r="Z20" s="7"/>
      <c r="AA20" s="7"/>
      <c r="AB20" s="7"/>
      <c r="AC20" s="7"/>
      <c r="AD20" s="7"/>
      <c r="AE20" s="7"/>
      <c r="AF20" s="7"/>
      <c r="AG20" s="7"/>
      <c r="AH20" s="7"/>
      <c r="AI20" s="7"/>
      <c r="AJ20" s="7"/>
      <c r="AK20" s="7"/>
      <c r="AL20" s="7"/>
      <c r="AM20" s="7"/>
      <c r="AN20" s="7"/>
    </row>
    <row r="21" spans="1:43" s="10" customFormat="1" x14ac:dyDescent="0.3">
      <c r="A21" s="90"/>
      <c r="B21" s="93"/>
      <c r="C21" s="24" t="s">
        <v>12</v>
      </c>
      <c r="D21" s="29">
        <v>3236</v>
      </c>
      <c r="E21" s="27">
        <v>3</v>
      </c>
      <c r="F21" s="27">
        <v>3</v>
      </c>
      <c r="G21" s="27">
        <v>3</v>
      </c>
      <c r="H21" s="31" t="s">
        <v>7</v>
      </c>
      <c r="I21" s="57">
        <f>ROUND((26/2.25)+(8*2000/3000),2)</f>
        <v>16.89</v>
      </c>
      <c r="J21" s="18">
        <f t="shared" ref="J21:K21" si="17">I21*1.1</f>
        <v>18.579000000000001</v>
      </c>
      <c r="K21" s="18">
        <f t="shared" si="17"/>
        <v>20.436900000000001</v>
      </c>
      <c r="L21" s="18">
        <f t="shared" si="0"/>
        <v>54656.04</v>
      </c>
      <c r="M21" s="18">
        <f t="shared" si="1"/>
        <v>60121.644</v>
      </c>
      <c r="N21" s="18">
        <f t="shared" si="2"/>
        <v>66133.808400000009</v>
      </c>
      <c r="O21" s="16">
        <f t="shared" si="4"/>
        <v>542734.47720000008</v>
      </c>
      <c r="P21" s="55"/>
      <c r="Q21" s="4"/>
      <c r="R21" s="40"/>
      <c r="S21" s="7"/>
      <c r="T21" s="7"/>
      <c r="U21" s="7"/>
      <c r="V21" s="7"/>
      <c r="W21" s="7"/>
      <c r="X21" s="7"/>
      <c r="Y21" s="7"/>
      <c r="Z21" s="7"/>
      <c r="AA21" s="7"/>
      <c r="AB21" s="7"/>
      <c r="AC21" s="7"/>
      <c r="AD21" s="7"/>
      <c r="AE21" s="7"/>
      <c r="AF21" s="7"/>
      <c r="AG21" s="7"/>
      <c r="AH21" s="7"/>
      <c r="AI21" s="7"/>
      <c r="AJ21" s="7"/>
      <c r="AK21" s="7"/>
      <c r="AL21" s="7"/>
      <c r="AM21" s="7"/>
      <c r="AN21" s="7"/>
    </row>
    <row r="22" spans="1:43" s="10" customFormat="1" x14ac:dyDescent="0.3">
      <c r="A22" s="90"/>
      <c r="B22" s="93"/>
      <c r="C22" s="24" t="s">
        <v>11</v>
      </c>
      <c r="D22" s="29">
        <v>1260</v>
      </c>
      <c r="E22" s="27">
        <v>5</v>
      </c>
      <c r="F22" s="27">
        <v>5</v>
      </c>
      <c r="G22" s="27">
        <v>0</v>
      </c>
      <c r="H22" s="31" t="s">
        <v>7</v>
      </c>
      <c r="I22" s="57">
        <f>ROUND((25/2.25)+(7.5*2000/2000),2)</f>
        <v>18.61</v>
      </c>
      <c r="J22" s="18">
        <f t="shared" ref="J22:K22" si="18">I22*1.1</f>
        <v>20.471</v>
      </c>
      <c r="K22" s="18">
        <f t="shared" si="18"/>
        <v>22.5181</v>
      </c>
      <c r="L22" s="18">
        <f t="shared" si="0"/>
        <v>23448.6</v>
      </c>
      <c r="M22" s="18">
        <f t="shared" si="1"/>
        <v>25793.46</v>
      </c>
      <c r="N22" s="18">
        <f t="shared" si="2"/>
        <v>28372.806</v>
      </c>
      <c r="O22" s="16">
        <f t="shared" si="4"/>
        <v>246210.3</v>
      </c>
      <c r="P22" s="55"/>
      <c r="Q22" s="4"/>
      <c r="R22" s="40"/>
      <c r="S22" s="7"/>
      <c r="T22" s="7"/>
      <c r="U22" s="7"/>
      <c r="V22" s="7"/>
      <c r="W22" s="7"/>
      <c r="X22" s="7"/>
      <c r="Y22" s="7"/>
      <c r="Z22" s="7"/>
      <c r="AA22" s="7"/>
      <c r="AB22" s="7"/>
      <c r="AC22" s="7"/>
      <c r="AD22" s="7"/>
      <c r="AE22" s="7"/>
      <c r="AF22" s="7"/>
      <c r="AG22" s="7"/>
      <c r="AH22" s="7"/>
      <c r="AI22" s="7"/>
      <c r="AJ22" s="7"/>
      <c r="AK22" s="7"/>
      <c r="AL22" s="7"/>
      <c r="AM22" s="7"/>
      <c r="AN22" s="7"/>
    </row>
    <row r="23" spans="1:43" s="10" customFormat="1" x14ac:dyDescent="0.3">
      <c r="A23" s="90"/>
      <c r="B23" s="93"/>
      <c r="C23" s="24" t="s">
        <v>13</v>
      </c>
      <c r="D23" s="29">
        <v>3264</v>
      </c>
      <c r="E23" s="27">
        <v>1</v>
      </c>
      <c r="F23" s="27">
        <v>1</v>
      </c>
      <c r="G23" s="27">
        <v>0</v>
      </c>
      <c r="H23" s="31" t="s">
        <v>7</v>
      </c>
      <c r="I23" s="57">
        <f>ROUND((26/2.25)+(8*2000/3000),2)</f>
        <v>16.89</v>
      </c>
      <c r="J23" s="18">
        <f t="shared" ref="J23:K23" si="19">I23*1.1</f>
        <v>18.579000000000001</v>
      </c>
      <c r="K23" s="18">
        <f t="shared" si="19"/>
        <v>20.436900000000001</v>
      </c>
      <c r="L23" s="18">
        <f t="shared" si="0"/>
        <v>55128.959999999999</v>
      </c>
      <c r="M23" s="18">
        <f t="shared" si="1"/>
        <v>60641.856</v>
      </c>
      <c r="N23" s="18">
        <f t="shared" si="2"/>
        <v>66706.041600000011</v>
      </c>
      <c r="O23" s="16">
        <f t="shared" si="4"/>
        <v>115770.81599999999</v>
      </c>
      <c r="P23" s="56"/>
      <c r="Q23" s="4"/>
      <c r="R23" s="40"/>
      <c r="S23" s="7"/>
      <c r="T23" s="7"/>
      <c r="U23" s="7"/>
      <c r="V23" s="7"/>
      <c r="W23" s="7"/>
      <c r="X23" s="7"/>
      <c r="Y23" s="7"/>
      <c r="Z23" s="7"/>
      <c r="AA23" s="7"/>
      <c r="AB23" s="7"/>
      <c r="AC23" s="7"/>
      <c r="AD23" s="7"/>
      <c r="AE23" s="7"/>
      <c r="AF23" s="7"/>
      <c r="AG23" s="7"/>
      <c r="AH23" s="7"/>
      <c r="AI23" s="7"/>
      <c r="AJ23" s="7"/>
      <c r="AK23" s="7"/>
      <c r="AL23" s="7"/>
      <c r="AM23" s="7"/>
      <c r="AN23" s="7"/>
    </row>
    <row r="24" spans="1:43" s="10" customFormat="1" x14ac:dyDescent="0.3">
      <c r="A24" s="90"/>
      <c r="B24" s="93"/>
      <c r="C24" s="24" t="s">
        <v>46</v>
      </c>
      <c r="D24" s="29">
        <v>15</v>
      </c>
      <c r="E24" s="27">
        <v>180</v>
      </c>
      <c r="F24" s="27">
        <v>200</v>
      </c>
      <c r="G24" s="27">
        <v>200</v>
      </c>
      <c r="H24" s="31" t="s">
        <v>16</v>
      </c>
      <c r="I24" s="51">
        <v>2911</v>
      </c>
      <c r="J24" s="18">
        <f t="shared" ref="J24:K24" si="20">I24*1.1</f>
        <v>3202.1000000000004</v>
      </c>
      <c r="K24" s="18">
        <f t="shared" si="20"/>
        <v>3522.3100000000009</v>
      </c>
      <c r="L24" s="18">
        <f t="shared" si="0"/>
        <v>43665</v>
      </c>
      <c r="M24" s="18">
        <f t="shared" si="1"/>
        <v>48031.500000000007</v>
      </c>
      <c r="N24" s="18">
        <f t="shared" si="2"/>
        <v>52834.650000000016</v>
      </c>
      <c r="O24" s="16">
        <f t="shared" si="4"/>
        <v>28032930.000000004</v>
      </c>
      <c r="P24" s="56"/>
      <c r="Q24" s="7"/>
      <c r="R24" s="40"/>
      <c r="S24" s="7"/>
      <c r="T24" s="7"/>
      <c r="U24" s="7"/>
      <c r="V24" s="7"/>
      <c r="W24" s="7"/>
      <c r="X24" s="7"/>
      <c r="Y24" s="7"/>
      <c r="Z24" s="7"/>
      <c r="AA24" s="7"/>
      <c r="AB24" s="7"/>
      <c r="AC24" s="7"/>
      <c r="AD24" s="7"/>
      <c r="AE24" s="7"/>
      <c r="AF24" s="7"/>
      <c r="AG24" s="7"/>
      <c r="AH24" s="7"/>
      <c r="AI24" s="7"/>
      <c r="AJ24" s="7"/>
      <c r="AK24" s="7"/>
      <c r="AL24" s="7"/>
      <c r="AM24" s="7"/>
      <c r="AN24" s="7"/>
    </row>
    <row r="25" spans="1:43" s="10" customFormat="1" x14ac:dyDescent="0.3">
      <c r="A25" s="90"/>
      <c r="B25" s="93"/>
      <c r="C25" s="24" t="s">
        <v>47</v>
      </c>
      <c r="D25" s="29">
        <v>7</v>
      </c>
      <c r="E25" s="27">
        <v>35</v>
      </c>
      <c r="F25" s="27">
        <v>20</v>
      </c>
      <c r="G25" s="27">
        <v>30</v>
      </c>
      <c r="H25" s="31" t="s">
        <v>16</v>
      </c>
      <c r="I25" s="51">
        <v>2911</v>
      </c>
      <c r="J25" s="18">
        <f t="shared" ref="J25:K25" si="21">I25*1.1</f>
        <v>3202.1000000000004</v>
      </c>
      <c r="K25" s="18">
        <f t="shared" si="21"/>
        <v>3522.3100000000009</v>
      </c>
      <c r="L25" s="18">
        <f t="shared" si="0"/>
        <v>20377</v>
      </c>
      <c r="M25" s="18">
        <f t="shared" si="1"/>
        <v>22414.700000000004</v>
      </c>
      <c r="N25" s="18">
        <f t="shared" si="2"/>
        <v>24656.170000000006</v>
      </c>
      <c r="O25" s="16">
        <f t="shared" si="4"/>
        <v>1901174.1</v>
      </c>
      <c r="P25" s="56"/>
      <c r="Q25" s="7"/>
      <c r="R25" s="40"/>
      <c r="S25" s="7"/>
      <c r="T25" s="7"/>
      <c r="U25" s="7"/>
      <c r="V25" s="7"/>
      <c r="W25" s="7"/>
      <c r="X25" s="7"/>
      <c r="Y25" s="7"/>
      <c r="Z25" s="7"/>
      <c r="AA25" s="7"/>
      <c r="AB25" s="7"/>
      <c r="AC25" s="7"/>
      <c r="AD25" s="7"/>
      <c r="AE25" s="7"/>
      <c r="AF25" s="7"/>
      <c r="AG25" s="7"/>
      <c r="AH25" s="7"/>
      <c r="AI25" s="7"/>
      <c r="AJ25" s="7"/>
      <c r="AK25" s="7"/>
      <c r="AL25" s="7"/>
      <c r="AM25" s="7"/>
      <c r="AN25" s="7"/>
    </row>
    <row r="26" spans="1:43" s="10" customFormat="1" x14ac:dyDescent="0.3">
      <c r="A26" s="90"/>
      <c r="B26" s="93"/>
      <c r="C26" s="24" t="s">
        <v>48</v>
      </c>
      <c r="D26" s="29">
        <v>8</v>
      </c>
      <c r="E26" s="27">
        <v>2</v>
      </c>
      <c r="F26" s="27">
        <v>3</v>
      </c>
      <c r="G26" s="27">
        <v>5</v>
      </c>
      <c r="H26" s="31" t="s">
        <v>16</v>
      </c>
      <c r="I26" s="51">
        <v>2911</v>
      </c>
      <c r="J26" s="18">
        <f t="shared" ref="J26:K26" si="22">I26*1.1</f>
        <v>3202.1000000000004</v>
      </c>
      <c r="K26" s="18">
        <f t="shared" si="22"/>
        <v>3522.3100000000009</v>
      </c>
      <c r="L26" s="18">
        <f t="shared" si="0"/>
        <v>23288</v>
      </c>
      <c r="M26" s="18">
        <f t="shared" si="1"/>
        <v>25616.800000000003</v>
      </c>
      <c r="N26" s="18">
        <f t="shared" si="2"/>
        <v>28178.480000000007</v>
      </c>
      <c r="O26" s="16">
        <f t="shared" si="4"/>
        <v>264318.80000000005</v>
      </c>
      <c r="P26" s="55"/>
      <c r="Q26" s="7"/>
      <c r="R26" s="40"/>
      <c r="S26" s="7"/>
      <c r="T26" s="7"/>
      <c r="U26" s="7"/>
      <c r="V26" s="7"/>
      <c r="W26" s="7"/>
      <c r="X26" s="7"/>
      <c r="Y26" s="7"/>
      <c r="Z26" s="7"/>
      <c r="AA26" s="7"/>
      <c r="AB26" s="7"/>
      <c r="AC26" s="7"/>
      <c r="AD26" s="7"/>
      <c r="AE26" s="7"/>
      <c r="AF26" s="7"/>
      <c r="AG26" s="7"/>
      <c r="AH26" s="7"/>
      <c r="AI26" s="7"/>
      <c r="AJ26" s="7"/>
      <c r="AK26" s="7"/>
      <c r="AL26" s="7"/>
      <c r="AM26" s="7"/>
      <c r="AN26" s="7"/>
    </row>
    <row r="27" spans="1:43" s="10" customFormat="1" x14ac:dyDescent="0.3">
      <c r="A27" s="90"/>
      <c r="B27" s="93"/>
      <c r="C27" s="29" t="s">
        <v>49</v>
      </c>
      <c r="D27" s="29">
        <v>1114</v>
      </c>
      <c r="E27" s="27">
        <v>5</v>
      </c>
      <c r="F27" s="27">
        <v>5</v>
      </c>
      <c r="G27" s="27">
        <v>6</v>
      </c>
      <c r="H27" s="31" t="s">
        <v>7</v>
      </c>
      <c r="I27" s="57">
        <f>ROUND((25/2.25)+(7.5*2000/2000),2)</f>
        <v>18.61</v>
      </c>
      <c r="J27" s="18">
        <f t="shared" ref="J27:K27" si="23">I27*1.1</f>
        <v>20.471</v>
      </c>
      <c r="K27" s="18">
        <f t="shared" si="23"/>
        <v>22.5181</v>
      </c>
      <c r="L27" s="18">
        <f t="shared" si="0"/>
        <v>20731.54</v>
      </c>
      <c r="M27" s="18">
        <f t="shared" si="1"/>
        <v>22804.694</v>
      </c>
      <c r="N27" s="18">
        <f t="shared" si="2"/>
        <v>25085.163400000001</v>
      </c>
      <c r="O27" s="16">
        <f t="shared" si="4"/>
        <v>368192.15040000004</v>
      </c>
      <c r="P27" s="55"/>
      <c r="Q27" s="7"/>
      <c r="R27" s="40"/>
      <c r="S27" s="7"/>
      <c r="T27" s="7"/>
      <c r="U27" s="7"/>
      <c r="V27" s="7"/>
      <c r="W27" s="7"/>
      <c r="X27" s="7"/>
      <c r="Y27" s="7"/>
      <c r="Z27" s="7"/>
      <c r="AA27" s="7"/>
      <c r="AB27" s="7"/>
      <c r="AC27" s="7"/>
      <c r="AD27" s="7"/>
      <c r="AE27" s="7"/>
      <c r="AF27" s="7"/>
      <c r="AG27" s="7"/>
      <c r="AH27" s="7"/>
      <c r="AI27" s="7"/>
      <c r="AJ27" s="7"/>
      <c r="AK27" s="7"/>
      <c r="AL27" s="7"/>
      <c r="AM27" s="7"/>
      <c r="AN27" s="7"/>
    </row>
    <row r="28" spans="1:43" s="10" customFormat="1" x14ac:dyDescent="0.3">
      <c r="A28" s="90"/>
      <c r="B28" s="93"/>
      <c r="C28" s="29" t="s">
        <v>50</v>
      </c>
      <c r="D28" s="29">
        <v>50</v>
      </c>
      <c r="E28" s="27">
        <v>52</v>
      </c>
      <c r="F28" s="27">
        <v>30</v>
      </c>
      <c r="G28" s="27">
        <v>80</v>
      </c>
      <c r="H28" s="31" t="s">
        <v>16</v>
      </c>
      <c r="I28" s="51">
        <v>2911</v>
      </c>
      <c r="J28" s="18">
        <f t="shared" ref="J28:K28" si="24">I28*1.1</f>
        <v>3202.1000000000004</v>
      </c>
      <c r="K28" s="18">
        <f t="shared" si="24"/>
        <v>3522.3100000000009</v>
      </c>
      <c r="L28" s="18">
        <f t="shared" si="0"/>
        <v>145550</v>
      </c>
      <c r="M28" s="18">
        <f t="shared" si="1"/>
        <v>160105.00000000003</v>
      </c>
      <c r="N28" s="18">
        <f t="shared" si="2"/>
        <v>176115.50000000003</v>
      </c>
      <c r="O28" s="16">
        <f t="shared" si="4"/>
        <v>26460990</v>
      </c>
      <c r="P28" s="55"/>
      <c r="Q28" s="7"/>
      <c r="R28" s="40"/>
      <c r="S28" s="7"/>
      <c r="T28" s="7"/>
      <c r="U28" s="7"/>
      <c r="V28" s="7"/>
      <c r="W28" s="7"/>
      <c r="X28" s="7"/>
      <c r="Y28" s="7"/>
      <c r="Z28" s="7"/>
      <c r="AA28" s="7"/>
      <c r="AB28" s="7"/>
      <c r="AC28" s="7"/>
      <c r="AD28" s="7"/>
      <c r="AE28" s="7"/>
      <c r="AF28" s="7"/>
      <c r="AG28" s="7"/>
      <c r="AH28" s="7"/>
      <c r="AI28" s="7"/>
      <c r="AJ28" s="7"/>
      <c r="AK28" s="7"/>
      <c r="AL28" s="7"/>
      <c r="AM28" s="7"/>
      <c r="AN28" s="7"/>
    </row>
    <row r="29" spans="1:43" s="10" customFormat="1" x14ac:dyDescent="0.3">
      <c r="A29" s="90"/>
      <c r="B29" s="93"/>
      <c r="C29" s="29" t="s">
        <v>25</v>
      </c>
      <c r="D29" s="29">
        <v>3462</v>
      </c>
      <c r="E29" s="27">
        <v>15</v>
      </c>
      <c r="F29" s="27">
        <v>30</v>
      </c>
      <c r="G29" s="27">
        <v>30</v>
      </c>
      <c r="H29" s="31" t="s">
        <v>7</v>
      </c>
      <c r="I29" s="57">
        <f>ROUND((26/2.25)+(8*2000/3000),2)</f>
        <v>16.89</v>
      </c>
      <c r="J29" s="18">
        <f t="shared" ref="J29:K29" si="25">I29*1.1</f>
        <v>18.579000000000001</v>
      </c>
      <c r="K29" s="18">
        <f t="shared" si="25"/>
        <v>20.436900000000001</v>
      </c>
      <c r="L29" s="18">
        <f t="shared" si="0"/>
        <v>58473.18</v>
      </c>
      <c r="M29" s="18">
        <f t="shared" si="1"/>
        <v>64320.498</v>
      </c>
      <c r="N29" s="18">
        <f t="shared" si="2"/>
        <v>70752.5478</v>
      </c>
      <c r="O29" s="16">
        <f t="shared" si="4"/>
        <v>4929289.0739999991</v>
      </c>
      <c r="P29" s="55"/>
      <c r="Q29" s="7"/>
      <c r="R29" s="40"/>
      <c r="S29" s="7"/>
      <c r="T29" s="7"/>
      <c r="U29" s="7"/>
      <c r="V29" s="7"/>
      <c r="W29" s="7"/>
      <c r="X29" s="7"/>
      <c r="Y29" s="7"/>
      <c r="Z29" s="7"/>
      <c r="AA29" s="7"/>
      <c r="AB29" s="7"/>
      <c r="AC29" s="7"/>
      <c r="AD29" s="7"/>
      <c r="AE29" s="7"/>
      <c r="AF29" s="7"/>
      <c r="AG29" s="7"/>
      <c r="AH29" s="7"/>
      <c r="AI29" s="7"/>
      <c r="AJ29" s="7"/>
      <c r="AK29" s="7"/>
      <c r="AL29" s="7"/>
      <c r="AM29" s="7"/>
      <c r="AN29" s="7"/>
    </row>
    <row r="30" spans="1:43" s="10" customFormat="1" x14ac:dyDescent="0.3">
      <c r="A30" s="90"/>
      <c r="B30" s="93"/>
      <c r="C30" s="29" t="s">
        <v>27</v>
      </c>
      <c r="D30" s="29">
        <v>1790</v>
      </c>
      <c r="E30" s="27">
        <v>1</v>
      </c>
      <c r="F30" s="27">
        <v>1</v>
      </c>
      <c r="G30" s="27">
        <v>1</v>
      </c>
      <c r="H30" s="31" t="s">
        <v>7</v>
      </c>
      <c r="I30" s="57">
        <f>ROUND((25/2.25)+(7.5*2000/2000),2)</f>
        <v>18.61</v>
      </c>
      <c r="J30" s="18">
        <f t="shared" ref="J30:K30" si="26">I30*1.1</f>
        <v>20.471</v>
      </c>
      <c r="K30" s="18">
        <f t="shared" si="26"/>
        <v>22.5181</v>
      </c>
      <c r="L30" s="18">
        <f t="shared" si="0"/>
        <v>33311.9</v>
      </c>
      <c r="M30" s="18">
        <f t="shared" si="1"/>
        <v>36643.090000000004</v>
      </c>
      <c r="N30" s="18">
        <f t="shared" si="2"/>
        <v>40307.398999999998</v>
      </c>
      <c r="O30" s="16">
        <f t="shared" si="4"/>
        <v>110262.389</v>
      </c>
      <c r="P30" s="55"/>
      <c r="Q30" s="7"/>
      <c r="R30" s="40"/>
      <c r="S30" s="7"/>
      <c r="T30" s="7"/>
      <c r="U30" s="7"/>
      <c r="V30" s="7"/>
      <c r="W30" s="7"/>
      <c r="X30" s="7"/>
      <c r="Y30" s="7"/>
      <c r="Z30" s="7"/>
      <c r="AA30" s="7"/>
      <c r="AB30" s="7"/>
      <c r="AC30" s="7"/>
      <c r="AD30" s="7"/>
      <c r="AE30" s="7"/>
      <c r="AF30" s="7"/>
      <c r="AG30" s="7"/>
      <c r="AH30" s="7"/>
      <c r="AI30" s="7"/>
      <c r="AJ30" s="7"/>
      <c r="AK30" s="7"/>
      <c r="AL30" s="7"/>
      <c r="AM30" s="7"/>
      <c r="AN30" s="7"/>
    </row>
    <row r="31" spans="1:43" s="10" customFormat="1" x14ac:dyDescent="0.3">
      <c r="A31" s="90"/>
      <c r="B31" s="93"/>
      <c r="C31" s="29" t="s">
        <v>9</v>
      </c>
      <c r="D31" s="29">
        <v>1380</v>
      </c>
      <c r="E31" s="28">
        <v>1</v>
      </c>
      <c r="F31" s="28">
        <v>1</v>
      </c>
      <c r="G31" s="28">
        <v>1</v>
      </c>
      <c r="H31" s="32" t="s">
        <v>7</v>
      </c>
      <c r="I31" s="57">
        <f>ROUND((25/2.25)+(7.5*2000/2000),2)</f>
        <v>18.61</v>
      </c>
      <c r="J31" s="18">
        <f t="shared" ref="J31:K31" si="27">I31*1.1</f>
        <v>20.471</v>
      </c>
      <c r="K31" s="18">
        <f t="shared" si="27"/>
        <v>22.5181</v>
      </c>
      <c r="L31" s="18">
        <f t="shared" si="0"/>
        <v>25681.8</v>
      </c>
      <c r="M31" s="18">
        <f t="shared" si="1"/>
        <v>28249.98</v>
      </c>
      <c r="N31" s="18">
        <f t="shared" si="2"/>
        <v>31074.977999999999</v>
      </c>
      <c r="O31" s="16">
        <f t="shared" si="4"/>
        <v>85006.758000000002</v>
      </c>
      <c r="P31" s="55"/>
      <c r="Q31" s="7"/>
      <c r="R31" s="40"/>
      <c r="S31" s="7"/>
      <c r="T31" s="7"/>
      <c r="U31" s="7"/>
      <c r="V31" s="7"/>
      <c r="W31" s="7"/>
      <c r="X31" s="7"/>
      <c r="Y31" s="7"/>
      <c r="Z31" s="7"/>
      <c r="AA31" s="7"/>
      <c r="AB31" s="7"/>
      <c r="AC31" s="7"/>
      <c r="AD31" s="7"/>
      <c r="AE31" s="7"/>
      <c r="AF31" s="7"/>
      <c r="AG31" s="7"/>
      <c r="AH31" s="7"/>
      <c r="AI31" s="7"/>
      <c r="AJ31" s="7"/>
      <c r="AK31" s="7"/>
      <c r="AL31" s="7"/>
      <c r="AM31" s="7"/>
      <c r="AN31" s="7"/>
    </row>
    <row r="32" spans="1:43" s="10" customFormat="1" x14ac:dyDescent="0.3">
      <c r="A32" s="90"/>
      <c r="B32" s="93"/>
      <c r="C32" s="29" t="s">
        <v>51</v>
      </c>
      <c r="D32" s="29">
        <v>162</v>
      </c>
      <c r="E32" s="29">
        <v>0</v>
      </c>
      <c r="F32" s="29">
        <v>0</v>
      </c>
      <c r="G32" s="29">
        <v>0</v>
      </c>
      <c r="H32" s="24" t="s">
        <v>16</v>
      </c>
      <c r="I32" s="57">
        <f>ROUND((25/2.25)+(4.5*2000/500),2)</f>
        <v>29.11</v>
      </c>
      <c r="J32" s="18">
        <f t="shared" ref="J32:K32" si="28">I32*1.1</f>
        <v>32.021000000000001</v>
      </c>
      <c r="K32" s="18">
        <f t="shared" si="28"/>
        <v>35.223100000000002</v>
      </c>
      <c r="L32" s="18">
        <f t="shared" si="0"/>
        <v>4715.82</v>
      </c>
      <c r="M32" s="18">
        <f t="shared" si="1"/>
        <v>5187.402</v>
      </c>
      <c r="N32" s="18">
        <f t="shared" si="2"/>
        <v>5706.1422000000002</v>
      </c>
      <c r="O32" s="16">
        <f t="shared" si="4"/>
        <v>0</v>
      </c>
      <c r="P32" s="55"/>
      <c r="Q32" s="7"/>
      <c r="R32" s="40"/>
      <c r="S32" s="7"/>
      <c r="T32" s="7"/>
      <c r="U32" s="7"/>
      <c r="V32" s="7"/>
      <c r="W32" s="7"/>
      <c r="X32" s="7"/>
      <c r="Y32" s="7"/>
      <c r="Z32" s="7"/>
      <c r="AA32" s="7"/>
      <c r="AB32" s="7"/>
      <c r="AC32" s="7"/>
      <c r="AD32" s="7"/>
      <c r="AE32" s="7"/>
      <c r="AF32" s="7"/>
      <c r="AG32" s="7"/>
      <c r="AH32" s="7"/>
      <c r="AI32" s="7"/>
      <c r="AJ32" s="7"/>
      <c r="AK32" s="7"/>
      <c r="AL32" s="7"/>
      <c r="AM32" s="7"/>
      <c r="AN32" s="7"/>
    </row>
    <row r="33" spans="1:40" s="10" customFormat="1" x14ac:dyDescent="0.3">
      <c r="A33" s="90"/>
      <c r="B33" s="93"/>
      <c r="C33" s="29" t="s">
        <v>52</v>
      </c>
      <c r="D33" s="29">
        <v>30</v>
      </c>
      <c r="E33" s="27">
        <v>0</v>
      </c>
      <c r="F33" s="27">
        <v>0</v>
      </c>
      <c r="G33" s="27">
        <v>0</v>
      </c>
      <c r="H33" s="31" t="s">
        <v>16</v>
      </c>
      <c r="I33" s="51">
        <v>2911</v>
      </c>
      <c r="J33" s="18">
        <f t="shared" ref="J33:K33" si="29">I33*1.1</f>
        <v>3202.1000000000004</v>
      </c>
      <c r="K33" s="18">
        <f t="shared" si="29"/>
        <v>3522.3100000000009</v>
      </c>
      <c r="L33" s="18">
        <f t="shared" si="0"/>
        <v>87330</v>
      </c>
      <c r="M33" s="18">
        <f t="shared" si="1"/>
        <v>96063.000000000015</v>
      </c>
      <c r="N33" s="18">
        <f t="shared" si="2"/>
        <v>105669.30000000003</v>
      </c>
      <c r="O33" s="16">
        <f t="shared" si="4"/>
        <v>0</v>
      </c>
      <c r="P33" s="55"/>
      <c r="Q33" s="7"/>
      <c r="R33" s="40"/>
      <c r="S33" s="7"/>
      <c r="T33" s="7"/>
      <c r="U33" s="7"/>
      <c r="V33" s="7"/>
      <c r="W33" s="7"/>
      <c r="X33" s="7"/>
      <c r="Y33" s="7"/>
      <c r="Z33" s="7"/>
      <c r="AA33" s="7"/>
      <c r="AB33" s="7"/>
      <c r="AC33" s="7"/>
      <c r="AD33" s="7"/>
      <c r="AE33" s="7"/>
      <c r="AF33" s="7"/>
      <c r="AG33" s="7"/>
      <c r="AH33" s="7"/>
      <c r="AI33" s="7"/>
      <c r="AJ33" s="7"/>
      <c r="AK33" s="7"/>
      <c r="AL33" s="7"/>
      <c r="AM33" s="7"/>
      <c r="AN33" s="7"/>
    </row>
    <row r="34" spans="1:40" s="10" customFormat="1" x14ac:dyDescent="0.3">
      <c r="A34" s="90"/>
      <c r="B34" s="93"/>
      <c r="C34" s="29" t="s">
        <v>8</v>
      </c>
      <c r="D34" s="29">
        <v>1582</v>
      </c>
      <c r="E34" s="27">
        <v>5</v>
      </c>
      <c r="F34" s="27">
        <v>5</v>
      </c>
      <c r="G34" s="27">
        <v>5</v>
      </c>
      <c r="H34" s="24" t="s">
        <v>7</v>
      </c>
      <c r="I34" s="57">
        <f>ROUND((25/2.25)+(7.5*2000/2000),2)</f>
        <v>18.61</v>
      </c>
      <c r="J34" s="18">
        <f t="shared" ref="J34:K34" si="30">I34*1.1</f>
        <v>20.471</v>
      </c>
      <c r="K34" s="18">
        <f t="shared" si="30"/>
        <v>22.5181</v>
      </c>
      <c r="L34" s="18">
        <f t="shared" si="0"/>
        <v>29441.02</v>
      </c>
      <c r="M34" s="18">
        <f t="shared" si="1"/>
        <v>32385.121999999999</v>
      </c>
      <c r="N34" s="18">
        <f t="shared" si="2"/>
        <v>35623.6342</v>
      </c>
      <c r="O34" s="16">
        <f t="shared" si="4"/>
        <v>487248.88099999994</v>
      </c>
      <c r="P34" s="55"/>
      <c r="Q34" s="7"/>
      <c r="R34" s="40"/>
      <c r="S34" s="7"/>
      <c r="T34" s="7"/>
      <c r="U34" s="7"/>
      <c r="V34" s="7"/>
      <c r="W34" s="7"/>
      <c r="X34" s="7"/>
      <c r="Y34" s="7"/>
      <c r="Z34" s="7"/>
      <c r="AA34" s="7"/>
      <c r="AB34" s="7"/>
      <c r="AC34" s="7"/>
      <c r="AD34" s="7"/>
      <c r="AE34" s="7"/>
      <c r="AF34" s="7"/>
      <c r="AG34" s="7"/>
      <c r="AH34" s="7"/>
      <c r="AI34" s="7"/>
      <c r="AJ34" s="7"/>
      <c r="AK34" s="7"/>
      <c r="AL34" s="7"/>
      <c r="AM34" s="7"/>
      <c r="AN34" s="7"/>
    </row>
    <row r="35" spans="1:40" s="10" customFormat="1" x14ac:dyDescent="0.3">
      <c r="A35" s="90"/>
      <c r="B35" s="93"/>
      <c r="C35" s="29" t="s">
        <v>53</v>
      </c>
      <c r="D35" s="29">
        <v>1820</v>
      </c>
      <c r="E35" s="27">
        <v>8</v>
      </c>
      <c r="F35" s="27">
        <v>8</v>
      </c>
      <c r="G35" s="27">
        <v>6</v>
      </c>
      <c r="H35" s="31" t="s">
        <v>7</v>
      </c>
      <c r="I35" s="57">
        <f>ROUND((25/2.25)+(7.5*2000/2000),2)</f>
        <v>18.61</v>
      </c>
      <c r="J35" s="18">
        <f t="shared" ref="J35:K35" si="31">I35*1.1</f>
        <v>20.471</v>
      </c>
      <c r="K35" s="18">
        <f t="shared" si="31"/>
        <v>22.5181</v>
      </c>
      <c r="L35" s="18">
        <f t="shared" si="0"/>
        <v>33870.199999999997</v>
      </c>
      <c r="M35" s="18">
        <f t="shared" si="1"/>
        <v>37257.22</v>
      </c>
      <c r="N35" s="18">
        <f t="shared" si="2"/>
        <v>40982.942000000003</v>
      </c>
      <c r="O35" s="16">
        <f t="shared" si="4"/>
        <v>814917.01199999999</v>
      </c>
      <c r="P35" s="55"/>
      <c r="Q35" s="7"/>
      <c r="R35" s="40"/>
      <c r="S35" s="7"/>
      <c r="T35" s="7"/>
      <c r="U35" s="7"/>
      <c r="V35" s="7"/>
      <c r="W35" s="7"/>
      <c r="X35" s="7"/>
      <c r="Y35" s="7"/>
      <c r="Z35" s="7"/>
      <c r="AA35" s="7"/>
      <c r="AB35" s="7"/>
      <c r="AC35" s="7"/>
      <c r="AD35" s="7"/>
      <c r="AE35" s="7"/>
      <c r="AF35" s="7"/>
      <c r="AG35" s="7"/>
      <c r="AH35" s="7"/>
      <c r="AI35" s="7"/>
      <c r="AJ35" s="7"/>
      <c r="AK35" s="7"/>
      <c r="AL35" s="7"/>
      <c r="AM35" s="7"/>
      <c r="AN35" s="7"/>
    </row>
    <row r="36" spans="1:40" s="10" customFormat="1" x14ac:dyDescent="0.3">
      <c r="A36" s="90"/>
      <c r="B36" s="93"/>
      <c r="C36" s="34"/>
      <c r="D36" s="25"/>
      <c r="E36" s="28"/>
      <c r="F36" s="28"/>
      <c r="G36" s="28"/>
      <c r="H36" s="32"/>
      <c r="I36" s="51"/>
      <c r="J36" s="18">
        <f t="shared" ref="J36:K36" si="32">I36*1.1</f>
        <v>0</v>
      </c>
      <c r="K36" s="18">
        <f t="shared" si="32"/>
        <v>0</v>
      </c>
      <c r="L36" s="18">
        <f t="shared" si="0"/>
        <v>0</v>
      </c>
      <c r="M36" s="18">
        <f t="shared" si="1"/>
        <v>0</v>
      </c>
      <c r="N36" s="18">
        <f t="shared" si="2"/>
        <v>0</v>
      </c>
      <c r="O36" s="16">
        <f t="shared" si="4"/>
        <v>0</v>
      </c>
      <c r="P36" s="55"/>
      <c r="Q36" s="7"/>
      <c r="R36" s="40"/>
      <c r="S36" s="7"/>
      <c r="T36" s="7"/>
      <c r="U36" s="7"/>
      <c r="V36" s="7"/>
      <c r="W36" s="7"/>
      <c r="X36" s="7"/>
      <c r="Y36" s="7"/>
      <c r="Z36" s="7"/>
      <c r="AA36" s="7"/>
      <c r="AB36" s="7"/>
      <c r="AC36" s="7"/>
      <c r="AD36" s="7"/>
      <c r="AE36" s="7"/>
      <c r="AF36" s="7"/>
      <c r="AG36" s="7"/>
      <c r="AH36" s="7"/>
      <c r="AI36" s="7"/>
      <c r="AJ36" s="7"/>
      <c r="AK36" s="7"/>
      <c r="AL36" s="7"/>
      <c r="AM36" s="7"/>
      <c r="AN36" s="7"/>
    </row>
    <row r="37" spans="1:40" s="10" customFormat="1" x14ac:dyDescent="0.3">
      <c r="A37" s="90"/>
      <c r="B37" s="93"/>
      <c r="C37" s="33"/>
      <c r="D37" s="24"/>
      <c r="E37" s="27"/>
      <c r="F37" s="27"/>
      <c r="G37" s="27"/>
      <c r="H37" s="31"/>
      <c r="I37" s="51"/>
      <c r="J37" s="18">
        <f t="shared" ref="J37:K37" si="33">I37*1.1</f>
        <v>0</v>
      </c>
      <c r="K37" s="18">
        <f t="shared" si="33"/>
        <v>0</v>
      </c>
      <c r="L37" s="18">
        <f t="shared" si="0"/>
        <v>0</v>
      </c>
      <c r="M37" s="18">
        <f t="shared" si="1"/>
        <v>0</v>
      </c>
      <c r="N37" s="18">
        <f t="shared" si="2"/>
        <v>0</v>
      </c>
      <c r="O37" s="16">
        <f t="shared" si="4"/>
        <v>0</v>
      </c>
      <c r="P37" s="55"/>
      <c r="Q37" s="7"/>
      <c r="R37" s="40"/>
      <c r="S37" s="7"/>
      <c r="T37" s="7"/>
      <c r="U37" s="7"/>
      <c r="V37" s="7"/>
      <c r="W37" s="7"/>
      <c r="X37" s="7"/>
      <c r="Y37" s="7"/>
      <c r="Z37" s="7"/>
      <c r="AA37" s="7"/>
      <c r="AB37" s="7"/>
      <c r="AC37" s="7"/>
      <c r="AD37" s="7"/>
      <c r="AE37" s="7"/>
      <c r="AF37" s="7"/>
      <c r="AG37" s="7"/>
      <c r="AH37" s="7"/>
      <c r="AI37" s="7"/>
      <c r="AJ37" s="7"/>
      <c r="AK37" s="7"/>
      <c r="AL37" s="7"/>
      <c r="AM37" s="7"/>
      <c r="AN37" s="7"/>
    </row>
    <row r="38" spans="1:40" s="10" customFormat="1" ht="15" thickBot="1" x14ac:dyDescent="0.35">
      <c r="A38" s="91"/>
      <c r="B38" s="94"/>
      <c r="C38" s="33"/>
      <c r="D38" s="24"/>
      <c r="E38" s="27"/>
      <c r="F38" s="27"/>
      <c r="G38" s="27"/>
      <c r="H38" s="31"/>
      <c r="I38" s="51"/>
      <c r="J38" s="18">
        <f t="shared" ref="J38:K38" si="34">I38*1.1</f>
        <v>0</v>
      </c>
      <c r="K38" s="18">
        <f t="shared" si="34"/>
        <v>0</v>
      </c>
      <c r="L38" s="18">
        <f t="shared" si="0"/>
        <v>0</v>
      </c>
      <c r="M38" s="18">
        <f t="shared" si="1"/>
        <v>0</v>
      </c>
      <c r="N38" s="18">
        <f t="shared" si="2"/>
        <v>0</v>
      </c>
      <c r="O38" s="16">
        <f t="shared" si="4"/>
        <v>0</v>
      </c>
      <c r="P38" s="55"/>
      <c r="Q38" s="7"/>
      <c r="R38" s="40"/>
      <c r="S38" s="7"/>
      <c r="T38" s="7"/>
      <c r="U38" s="7"/>
      <c r="V38" s="7"/>
      <c r="W38" s="7"/>
      <c r="X38" s="7"/>
      <c r="Y38" s="7"/>
      <c r="Z38" s="7"/>
      <c r="AA38" s="7"/>
      <c r="AB38" s="7"/>
      <c r="AC38" s="7"/>
      <c r="AD38" s="7"/>
      <c r="AE38" s="7"/>
      <c r="AF38" s="7"/>
      <c r="AG38" s="7"/>
      <c r="AH38" s="7"/>
      <c r="AI38" s="7"/>
      <c r="AJ38" s="7"/>
      <c r="AK38" s="7"/>
      <c r="AL38" s="7"/>
      <c r="AM38" s="7"/>
      <c r="AN38" s="7"/>
    </row>
    <row r="39" spans="1:40" s="10" customFormat="1" ht="16.2" customHeight="1" thickBot="1" x14ac:dyDescent="0.35">
      <c r="A39" s="20"/>
      <c r="B39" s="20"/>
      <c r="C39" s="20"/>
      <c r="D39" s="20"/>
      <c r="E39" s="20"/>
      <c r="F39" s="20"/>
      <c r="G39" s="20"/>
      <c r="H39" s="21" t="s">
        <v>23</v>
      </c>
      <c r="I39" s="22"/>
      <c r="J39" s="22"/>
      <c r="K39" s="22"/>
      <c r="L39" s="23"/>
      <c r="M39" s="39"/>
      <c r="N39" s="39"/>
      <c r="O39" s="43">
        <f>SUM(O7:O38)</f>
        <v>76824886.548099995</v>
      </c>
      <c r="P39" s="54"/>
      <c r="Q39" s="7"/>
      <c r="R39" s="7"/>
      <c r="S39" s="7"/>
      <c r="T39" s="7"/>
      <c r="U39" s="7"/>
      <c r="V39" s="7"/>
      <c r="W39" s="7"/>
      <c r="X39" s="7"/>
      <c r="Y39" s="7"/>
      <c r="Z39" s="7"/>
      <c r="AA39" s="7"/>
      <c r="AB39" s="7"/>
      <c r="AC39" s="7"/>
      <c r="AD39" s="7"/>
      <c r="AE39" s="7"/>
      <c r="AF39" s="7"/>
      <c r="AG39" s="7"/>
      <c r="AH39" s="7"/>
      <c r="AI39" s="7"/>
      <c r="AJ39" s="7"/>
      <c r="AK39" s="7"/>
      <c r="AL39" s="7"/>
      <c r="AM39" s="7"/>
      <c r="AN39" s="7"/>
    </row>
    <row r="40" spans="1:40" ht="15" thickBot="1" x14ac:dyDescent="0.35">
      <c r="A40" s="20"/>
      <c r="B40" s="20"/>
      <c r="C40" s="20"/>
      <c r="D40" s="20"/>
      <c r="E40" s="20"/>
      <c r="F40" s="20"/>
      <c r="G40" s="20"/>
      <c r="H40" s="86" t="s">
        <v>39</v>
      </c>
      <c r="I40" s="87"/>
      <c r="J40" s="87"/>
      <c r="K40" s="87"/>
      <c r="L40" s="88"/>
      <c r="M40" s="37"/>
      <c r="N40" s="37"/>
      <c r="O40" s="44">
        <f>O39*1.15</f>
        <v>88348619.530314982</v>
      </c>
    </row>
    <row r="41" spans="1:40" ht="15.6" x14ac:dyDescent="0.3">
      <c r="A41" s="14" t="s">
        <v>21</v>
      </c>
      <c r="B41" s="14"/>
      <c r="C41" s="14"/>
      <c r="D41" s="14"/>
      <c r="E41" s="14"/>
      <c r="F41" s="14"/>
      <c r="G41" s="14"/>
      <c r="H41" s="14"/>
      <c r="I41" s="15"/>
      <c r="J41" s="15"/>
      <c r="K41" s="15"/>
      <c r="L41"/>
      <c r="M41"/>
      <c r="N41"/>
    </row>
    <row r="42" spans="1:40" ht="15.6" x14ac:dyDescent="0.3">
      <c r="A42" s="14" t="s">
        <v>54</v>
      </c>
      <c r="B42" s="14"/>
      <c r="C42" s="14"/>
      <c r="D42" s="14"/>
      <c r="E42" s="14"/>
      <c r="F42" s="14"/>
      <c r="G42" s="14"/>
      <c r="H42" s="14"/>
      <c r="I42" s="15"/>
      <c r="J42" s="15"/>
      <c r="K42" s="15"/>
      <c r="L42"/>
      <c r="M42"/>
      <c r="N42"/>
    </row>
  </sheetData>
  <mergeCells count="6">
    <mergeCell ref="A1:O1"/>
    <mergeCell ref="H40:L40"/>
    <mergeCell ref="A2:L2"/>
    <mergeCell ref="A7:A38"/>
    <mergeCell ref="B7:B38"/>
    <mergeCell ref="C4:O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475CE-E014-4C33-A3D0-092A3BB67194}">
  <dimension ref="A1:AW46"/>
  <sheetViews>
    <sheetView tabSelected="1" zoomScale="72" zoomScaleNormal="72" workbookViewId="0">
      <selection activeCell="L22" sqref="L22"/>
    </sheetView>
  </sheetViews>
  <sheetFormatPr defaultColWidth="9.109375" defaultRowHeight="14.4" x14ac:dyDescent="0.3"/>
  <cols>
    <col min="1" max="1" width="10.6640625" style="7" customWidth="1"/>
    <col min="2" max="2" width="15.6640625" style="11" customWidth="1"/>
    <col min="3" max="3" width="22.77734375" style="7" bestFit="1" customWidth="1"/>
    <col min="4" max="4" width="13.6640625" style="7" bestFit="1" customWidth="1"/>
    <col min="5" max="5" width="19.109375" style="12" customWidth="1"/>
    <col min="6" max="6" width="20" style="12" customWidth="1"/>
    <col min="7" max="7" width="19.88671875" style="12" customWidth="1"/>
    <col min="8" max="8" width="12.44140625" style="7" customWidth="1"/>
    <col min="9" max="14" width="17.6640625" style="7" customWidth="1"/>
    <col min="15" max="20" width="20.109375" style="7" customWidth="1"/>
    <col min="21" max="21" width="19.33203125" style="7" customWidth="1"/>
    <col min="22" max="22" width="11.6640625" style="55" customWidth="1"/>
    <col min="23" max="23" width="13.6640625" style="7" bestFit="1" customWidth="1"/>
    <col min="24" max="24" width="12" style="7" customWidth="1"/>
    <col min="25" max="26" width="9.109375" style="7"/>
    <col min="27" max="27" width="10.88671875" style="7" customWidth="1"/>
    <col min="28" max="28" width="13.88671875" style="7" customWidth="1"/>
    <col min="29" max="29" width="14.33203125" style="7" customWidth="1"/>
    <col min="30" max="16384" width="9.109375" style="7"/>
  </cols>
  <sheetData>
    <row r="1" spans="1:49" customFormat="1" ht="21" x14ac:dyDescent="0.4">
      <c r="A1" s="84" t="s">
        <v>40</v>
      </c>
      <c r="B1" s="85"/>
      <c r="C1" s="85"/>
      <c r="D1" s="85"/>
      <c r="E1" s="85"/>
      <c r="F1" s="85"/>
      <c r="G1" s="85"/>
      <c r="H1" s="85"/>
      <c r="I1" s="85"/>
      <c r="J1" s="85"/>
      <c r="K1" s="85"/>
      <c r="L1" s="85"/>
      <c r="M1" s="85"/>
      <c r="N1" s="85"/>
      <c r="O1" s="85"/>
      <c r="P1" s="85"/>
      <c r="Q1" s="85"/>
      <c r="R1" s="85"/>
      <c r="S1" s="85"/>
      <c r="T1" s="85"/>
      <c r="U1" s="85"/>
      <c r="V1" s="53"/>
    </row>
    <row r="2" spans="1:49" customFormat="1" ht="15" thickBot="1" x14ac:dyDescent="0.35">
      <c r="A2" s="100"/>
      <c r="B2" s="101"/>
      <c r="C2" s="101"/>
      <c r="D2" s="101"/>
      <c r="E2" s="101"/>
      <c r="F2" s="101"/>
      <c r="G2" s="101"/>
      <c r="H2" s="101"/>
      <c r="I2" s="101"/>
      <c r="J2" s="101"/>
      <c r="K2" s="101"/>
      <c r="L2" s="101"/>
      <c r="M2" s="101"/>
      <c r="N2" s="101"/>
      <c r="O2" s="101"/>
      <c r="P2" s="59"/>
      <c r="Q2" s="59"/>
      <c r="R2" s="59"/>
      <c r="S2" s="59"/>
      <c r="T2" s="59"/>
      <c r="V2" s="53"/>
    </row>
    <row r="3" spans="1:49" customFormat="1" ht="15" thickBot="1" x14ac:dyDescent="0.35">
      <c r="A3" s="2"/>
      <c r="B3" s="45"/>
      <c r="C3" s="46"/>
      <c r="D3" s="46"/>
      <c r="E3" s="47"/>
      <c r="F3" s="47"/>
      <c r="G3" s="47"/>
      <c r="H3" s="46"/>
      <c r="I3" s="46"/>
      <c r="J3" s="46"/>
      <c r="K3" s="46"/>
      <c r="L3" s="46"/>
      <c r="M3" s="46"/>
      <c r="N3" s="46"/>
      <c r="O3" s="46"/>
      <c r="P3" s="46"/>
      <c r="Q3" s="46"/>
      <c r="R3" s="46"/>
      <c r="S3" s="46"/>
      <c r="T3" s="46"/>
      <c r="U3" s="48"/>
      <c r="V3" s="53"/>
    </row>
    <row r="4" spans="1:49" customFormat="1" ht="12" customHeight="1" thickBot="1" x14ac:dyDescent="0.35">
      <c r="A4" s="60" t="s">
        <v>0</v>
      </c>
      <c r="B4" s="61"/>
      <c r="C4" s="102"/>
      <c r="D4" s="103"/>
      <c r="E4" s="103"/>
      <c r="F4" s="103"/>
      <c r="G4" s="103"/>
      <c r="H4" s="103"/>
      <c r="I4" s="103"/>
      <c r="J4" s="103"/>
      <c r="K4" s="103"/>
      <c r="L4" s="103"/>
      <c r="M4" s="103"/>
      <c r="N4" s="103"/>
      <c r="O4" s="103"/>
      <c r="P4" s="103"/>
      <c r="Q4" s="103"/>
      <c r="R4" s="103"/>
      <c r="S4" s="103"/>
      <c r="T4" s="103"/>
      <c r="U4" s="104"/>
      <c r="V4" s="53"/>
    </row>
    <row r="5" spans="1:49" customFormat="1" ht="35.4" hidden="1" customHeight="1" thickBot="1" x14ac:dyDescent="0.35">
      <c r="A5" s="2"/>
      <c r="B5" s="3"/>
      <c r="C5" s="4"/>
      <c r="E5" s="1"/>
      <c r="F5" s="1"/>
      <c r="G5" s="1"/>
      <c r="V5" s="53"/>
    </row>
    <row r="6" spans="1:49" customFormat="1" ht="1.8" customHeight="1" x14ac:dyDescent="0.3">
      <c r="B6" s="79"/>
      <c r="C6" s="4"/>
      <c r="E6" s="1"/>
      <c r="F6" s="1"/>
      <c r="G6" s="1"/>
      <c r="I6" s="98" t="s">
        <v>77</v>
      </c>
      <c r="J6" s="98"/>
      <c r="K6" s="98" t="s">
        <v>78</v>
      </c>
      <c r="L6" s="98"/>
      <c r="M6" s="98" t="s">
        <v>79</v>
      </c>
      <c r="N6" s="98"/>
      <c r="O6" s="98" t="s">
        <v>77</v>
      </c>
      <c r="P6" s="98"/>
      <c r="Q6" s="98" t="s">
        <v>78</v>
      </c>
      <c r="R6" s="98"/>
      <c r="S6" s="98" t="s">
        <v>79</v>
      </c>
      <c r="T6" s="98"/>
      <c r="V6" s="53"/>
    </row>
    <row r="7" spans="1:49" customFormat="1" ht="35.4" customHeight="1" thickBot="1" x14ac:dyDescent="0.35">
      <c r="B7" s="79"/>
      <c r="C7" s="4"/>
      <c r="E7" s="1"/>
      <c r="F7" s="1"/>
      <c r="G7" s="1"/>
      <c r="I7" s="99"/>
      <c r="J7" s="99"/>
      <c r="K7" s="99"/>
      <c r="L7" s="99"/>
      <c r="M7" s="99"/>
      <c r="N7" s="99"/>
      <c r="O7" s="99"/>
      <c r="P7" s="99"/>
      <c r="Q7" s="99"/>
      <c r="R7" s="99"/>
      <c r="S7" s="99"/>
      <c r="T7" s="99"/>
      <c r="V7" s="53"/>
    </row>
    <row r="8" spans="1:49" s="9" customFormat="1" ht="47.4" thickBot="1" x14ac:dyDescent="0.35">
      <c r="A8" s="62" t="s">
        <v>1</v>
      </c>
      <c r="B8" s="63" t="s">
        <v>2</v>
      </c>
      <c r="C8" s="64" t="s">
        <v>3</v>
      </c>
      <c r="D8" s="65" t="s">
        <v>4</v>
      </c>
      <c r="E8" s="66" t="s">
        <v>30</v>
      </c>
      <c r="F8" s="66" t="s">
        <v>31</v>
      </c>
      <c r="G8" s="66" t="s">
        <v>32</v>
      </c>
      <c r="H8" s="65" t="s">
        <v>5</v>
      </c>
      <c r="I8" s="41" t="s">
        <v>65</v>
      </c>
      <c r="J8" s="41" t="s">
        <v>66</v>
      </c>
      <c r="K8" s="41" t="s">
        <v>67</v>
      </c>
      <c r="L8" s="41" t="s">
        <v>68</v>
      </c>
      <c r="M8" s="41" t="s">
        <v>69</v>
      </c>
      <c r="N8" s="41" t="s">
        <v>70</v>
      </c>
      <c r="O8" s="42" t="s">
        <v>71</v>
      </c>
      <c r="P8" s="42" t="s">
        <v>72</v>
      </c>
      <c r="Q8" s="42" t="s">
        <v>73</v>
      </c>
      <c r="R8" s="42" t="s">
        <v>74</v>
      </c>
      <c r="S8" s="42" t="s">
        <v>75</v>
      </c>
      <c r="T8" s="42" t="s">
        <v>76</v>
      </c>
      <c r="U8" s="67" t="s">
        <v>22</v>
      </c>
      <c r="V8" s="54"/>
      <c r="W8" s="8"/>
      <c r="X8" s="7"/>
      <c r="Y8" s="7"/>
      <c r="Z8" s="7"/>
      <c r="AA8" s="7"/>
      <c r="AB8" s="7"/>
      <c r="AC8" s="7"/>
      <c r="AD8" s="7"/>
      <c r="AE8" s="7"/>
      <c r="AF8" s="7"/>
      <c r="AG8" s="7"/>
      <c r="AH8" s="7"/>
      <c r="AI8" s="7"/>
      <c r="AJ8" s="7"/>
      <c r="AK8" s="7"/>
      <c r="AL8" s="7"/>
      <c r="AM8" s="7"/>
      <c r="AN8" s="7"/>
      <c r="AO8" s="7"/>
      <c r="AP8" s="7"/>
      <c r="AQ8" s="7"/>
      <c r="AR8" s="7"/>
      <c r="AS8" s="7"/>
      <c r="AT8" s="7"/>
      <c r="AU8" s="7"/>
      <c r="AV8" s="7"/>
      <c r="AW8" s="7"/>
    </row>
    <row r="9" spans="1:49" s="10" customFormat="1" ht="15.75" customHeight="1" x14ac:dyDescent="0.3">
      <c r="A9" s="105" t="s">
        <v>41</v>
      </c>
      <c r="B9" s="108" t="s">
        <v>24</v>
      </c>
      <c r="C9" s="29" t="s">
        <v>25</v>
      </c>
      <c r="D9" s="29">
        <v>3462</v>
      </c>
      <c r="E9" s="68">
        <v>15</v>
      </c>
      <c r="F9" s="68">
        <v>30</v>
      </c>
      <c r="G9" s="68">
        <v>30</v>
      </c>
      <c r="H9" s="69" t="s">
        <v>7</v>
      </c>
      <c r="I9" s="81"/>
      <c r="J9" s="18">
        <f t="shared" ref="J9:N18" si="0">I9*1.04</f>
        <v>0</v>
      </c>
      <c r="K9" s="18">
        <f t="shared" si="0"/>
        <v>0</v>
      </c>
      <c r="L9" s="18">
        <f t="shared" si="0"/>
        <v>0</v>
      </c>
      <c r="M9" s="18">
        <f t="shared" si="0"/>
        <v>0</v>
      </c>
      <c r="N9" s="18">
        <f t="shared" si="0"/>
        <v>0</v>
      </c>
      <c r="O9" s="18">
        <f t="shared" ref="O9:O32" si="1">I9*D9</f>
        <v>0</v>
      </c>
      <c r="P9" s="18">
        <f t="shared" ref="P9:P32" si="2">J9*D9</f>
        <v>0</v>
      </c>
      <c r="Q9" s="18">
        <f t="shared" ref="Q9:Q32" si="3">K9*D9</f>
        <v>0</v>
      </c>
      <c r="R9" s="18">
        <f t="shared" ref="R9:R32" si="4">L9*D9</f>
        <v>0</v>
      </c>
      <c r="S9" s="18">
        <f t="shared" ref="S9:S32" si="5">M9*D9</f>
        <v>0</v>
      </c>
      <c r="T9" s="18">
        <f t="shared" ref="T9:T32" si="6">N9*D9</f>
        <v>0</v>
      </c>
      <c r="U9" s="16">
        <f t="shared" ref="U9:U32" si="7">E9*((O9+P9)/2)+((Q9+R9)/2)*F9+((S9+T9)/2)*G9</f>
        <v>0</v>
      </c>
      <c r="V9" s="55"/>
      <c r="W9" s="83"/>
      <c r="X9" s="40"/>
      <c r="Y9" s="7"/>
      <c r="Z9" s="57"/>
      <c r="AA9" s="57" t="s">
        <v>55</v>
      </c>
      <c r="AB9" s="57" t="s">
        <v>56</v>
      </c>
      <c r="AC9" s="57" t="s">
        <v>57</v>
      </c>
      <c r="AD9" s="7"/>
      <c r="AE9" s="7"/>
      <c r="AF9" s="7"/>
      <c r="AG9" s="7"/>
      <c r="AH9" s="7"/>
      <c r="AI9" s="7"/>
      <c r="AJ9" s="7"/>
      <c r="AK9" s="7"/>
      <c r="AL9" s="7"/>
      <c r="AM9" s="7"/>
      <c r="AN9" s="7"/>
      <c r="AO9" s="7"/>
      <c r="AP9" s="7"/>
      <c r="AQ9" s="7"/>
      <c r="AR9" s="7"/>
      <c r="AS9" s="7"/>
      <c r="AT9" s="7"/>
      <c r="AU9" s="7"/>
      <c r="AV9" s="7"/>
      <c r="AW9" s="7"/>
    </row>
    <row r="10" spans="1:49" s="10" customFormat="1" x14ac:dyDescent="0.3">
      <c r="A10" s="106"/>
      <c r="B10" s="109"/>
      <c r="C10" s="24" t="s">
        <v>13</v>
      </c>
      <c r="D10" s="29">
        <v>3264</v>
      </c>
      <c r="E10" s="70">
        <v>1</v>
      </c>
      <c r="F10" s="70">
        <v>1</v>
      </c>
      <c r="G10" s="70">
        <v>1</v>
      </c>
      <c r="H10" s="71" t="s">
        <v>7</v>
      </c>
      <c r="I10" s="81"/>
      <c r="J10" s="18">
        <f t="shared" si="0"/>
        <v>0</v>
      </c>
      <c r="K10" s="18">
        <f t="shared" si="0"/>
        <v>0</v>
      </c>
      <c r="L10" s="18">
        <f t="shared" si="0"/>
        <v>0</v>
      </c>
      <c r="M10" s="18">
        <f t="shared" si="0"/>
        <v>0</v>
      </c>
      <c r="N10" s="18">
        <f t="shared" si="0"/>
        <v>0</v>
      </c>
      <c r="O10" s="18">
        <f t="shared" si="1"/>
        <v>0</v>
      </c>
      <c r="P10" s="18">
        <f t="shared" si="2"/>
        <v>0</v>
      </c>
      <c r="Q10" s="18">
        <f t="shared" si="3"/>
        <v>0</v>
      </c>
      <c r="R10" s="18">
        <f t="shared" si="4"/>
        <v>0</v>
      </c>
      <c r="S10" s="18">
        <f t="shared" si="5"/>
        <v>0</v>
      </c>
      <c r="T10" s="18">
        <f t="shared" si="6"/>
        <v>0</v>
      </c>
      <c r="U10" s="16">
        <f t="shared" si="7"/>
        <v>0</v>
      </c>
      <c r="V10" s="55"/>
      <c r="W10" s="4"/>
      <c r="X10" s="40"/>
      <c r="Y10" s="7"/>
      <c r="Z10" s="57" t="s">
        <v>58</v>
      </c>
      <c r="AA10" s="57" t="s">
        <v>59</v>
      </c>
      <c r="AB10" s="57">
        <f>ROUND((25/2.25)+(7.5*2000/4000),2)</f>
        <v>14.86</v>
      </c>
      <c r="AC10" s="57">
        <f>ROUND((26/2.25)+(8*2000/3000),2)</f>
        <v>16.89</v>
      </c>
      <c r="AD10" s="7"/>
      <c r="AE10" s="7"/>
      <c r="AF10" s="7"/>
      <c r="AG10" s="7"/>
      <c r="AH10" s="7"/>
      <c r="AI10" s="7"/>
      <c r="AJ10" s="7"/>
      <c r="AK10" s="7"/>
      <c r="AL10" s="7"/>
      <c r="AM10" s="7"/>
      <c r="AN10" s="7"/>
      <c r="AO10" s="7"/>
      <c r="AP10" s="7"/>
      <c r="AQ10" s="7"/>
      <c r="AR10" s="7"/>
      <c r="AS10" s="7"/>
      <c r="AT10" s="7"/>
      <c r="AU10" s="7"/>
      <c r="AV10" s="7"/>
      <c r="AW10" s="7"/>
    </row>
    <row r="11" spans="1:49" s="10" customFormat="1" x14ac:dyDescent="0.3">
      <c r="A11" s="106"/>
      <c r="B11" s="109"/>
      <c r="C11" s="24" t="s">
        <v>12</v>
      </c>
      <c r="D11" s="29">
        <v>3236</v>
      </c>
      <c r="E11" s="70">
        <v>3</v>
      </c>
      <c r="F11" s="70">
        <v>3</v>
      </c>
      <c r="G11" s="70">
        <v>3</v>
      </c>
      <c r="H11" s="71" t="s">
        <v>7</v>
      </c>
      <c r="I11" s="81"/>
      <c r="J11" s="18">
        <f t="shared" si="0"/>
        <v>0</v>
      </c>
      <c r="K11" s="18">
        <f t="shared" si="0"/>
        <v>0</v>
      </c>
      <c r="L11" s="18">
        <f t="shared" si="0"/>
        <v>0</v>
      </c>
      <c r="M11" s="18">
        <f t="shared" si="0"/>
        <v>0</v>
      </c>
      <c r="N11" s="18">
        <f t="shared" si="0"/>
        <v>0</v>
      </c>
      <c r="O11" s="18">
        <f t="shared" si="1"/>
        <v>0</v>
      </c>
      <c r="P11" s="18">
        <f t="shared" si="2"/>
        <v>0</v>
      </c>
      <c r="Q11" s="18">
        <f t="shared" si="3"/>
        <v>0</v>
      </c>
      <c r="R11" s="18">
        <f t="shared" si="4"/>
        <v>0</v>
      </c>
      <c r="S11" s="18">
        <f t="shared" si="5"/>
        <v>0</v>
      </c>
      <c r="T11" s="18">
        <f t="shared" si="6"/>
        <v>0</v>
      </c>
      <c r="U11" s="16">
        <f t="shared" si="7"/>
        <v>0</v>
      </c>
      <c r="V11" s="55"/>
      <c r="W11" s="4"/>
      <c r="X11" s="40"/>
      <c r="Y11" s="7"/>
      <c r="Z11" s="57" t="s">
        <v>58</v>
      </c>
      <c r="AA11" s="57" t="s">
        <v>60</v>
      </c>
      <c r="AB11" s="57">
        <f>ROUND((25/2.25)+(7.5*2000/3000),2)</f>
        <v>16.11</v>
      </c>
      <c r="AC11" s="57">
        <f>ROUND((26/2.25)+(8*2000/2000),2)</f>
        <v>19.559999999999999</v>
      </c>
      <c r="AD11" s="7"/>
      <c r="AE11" s="7"/>
      <c r="AF11" s="7"/>
      <c r="AG11" s="7"/>
      <c r="AH11" s="7"/>
      <c r="AI11" s="7"/>
      <c r="AJ11" s="7"/>
      <c r="AK11" s="7"/>
      <c r="AL11" s="7"/>
      <c r="AM11" s="7"/>
      <c r="AN11" s="7"/>
      <c r="AO11" s="7"/>
      <c r="AP11" s="7"/>
      <c r="AQ11" s="7"/>
      <c r="AR11" s="7"/>
      <c r="AS11" s="7"/>
      <c r="AT11" s="7"/>
      <c r="AU11" s="7"/>
      <c r="AV11" s="7"/>
      <c r="AW11" s="7"/>
    </row>
    <row r="12" spans="1:49" s="10" customFormat="1" x14ac:dyDescent="0.3">
      <c r="A12" s="106"/>
      <c r="B12" s="109"/>
      <c r="C12" s="24" t="s">
        <v>29</v>
      </c>
      <c r="D12" s="52">
        <v>1821</v>
      </c>
      <c r="E12" s="70">
        <v>1</v>
      </c>
      <c r="F12" s="70">
        <v>1</v>
      </c>
      <c r="G12" s="70">
        <v>1</v>
      </c>
      <c r="H12" s="71" t="s">
        <v>7</v>
      </c>
      <c r="I12" s="81"/>
      <c r="J12" s="18">
        <f t="shared" si="0"/>
        <v>0</v>
      </c>
      <c r="K12" s="18">
        <f t="shared" si="0"/>
        <v>0</v>
      </c>
      <c r="L12" s="18">
        <f t="shared" si="0"/>
        <v>0</v>
      </c>
      <c r="M12" s="18">
        <f t="shared" si="0"/>
        <v>0</v>
      </c>
      <c r="N12" s="18">
        <f t="shared" si="0"/>
        <v>0</v>
      </c>
      <c r="O12" s="18">
        <f t="shared" si="1"/>
        <v>0</v>
      </c>
      <c r="P12" s="18">
        <f t="shared" si="2"/>
        <v>0</v>
      </c>
      <c r="Q12" s="18">
        <f t="shared" si="3"/>
        <v>0</v>
      </c>
      <c r="R12" s="18">
        <f t="shared" si="4"/>
        <v>0</v>
      </c>
      <c r="S12" s="18">
        <f t="shared" si="5"/>
        <v>0</v>
      </c>
      <c r="T12" s="80">
        <f t="shared" si="6"/>
        <v>0</v>
      </c>
      <c r="U12" s="16">
        <f t="shared" si="7"/>
        <v>0</v>
      </c>
      <c r="V12" s="55"/>
      <c r="W12" s="4"/>
      <c r="X12" s="40"/>
      <c r="Y12" s="7"/>
      <c r="Z12" s="57" t="s">
        <v>58</v>
      </c>
      <c r="AA12" s="57" t="s">
        <v>61</v>
      </c>
      <c r="AB12" s="57">
        <f>ROUND((25/2.25)+(7.5*2000/2000),2)</f>
        <v>18.61</v>
      </c>
      <c r="AC12" s="57">
        <f>ROUND((26/2.25)+(8*2000/1000),2)</f>
        <v>27.56</v>
      </c>
      <c r="AD12" s="7"/>
      <c r="AE12" s="7"/>
      <c r="AF12" s="7"/>
      <c r="AG12" s="7"/>
      <c r="AH12" s="7"/>
      <c r="AI12" s="7"/>
      <c r="AJ12" s="7"/>
      <c r="AK12" s="7"/>
      <c r="AL12" s="7"/>
      <c r="AM12" s="7"/>
      <c r="AN12" s="7"/>
      <c r="AO12" s="7"/>
      <c r="AP12" s="7"/>
      <c r="AQ12" s="7"/>
      <c r="AR12" s="7"/>
      <c r="AS12" s="7"/>
      <c r="AT12" s="7"/>
      <c r="AU12" s="7"/>
      <c r="AV12" s="7"/>
      <c r="AW12" s="7"/>
    </row>
    <row r="13" spans="1:49" s="10" customFormat="1" x14ac:dyDescent="0.3">
      <c r="A13" s="106"/>
      <c r="B13" s="109"/>
      <c r="C13" s="29" t="s">
        <v>53</v>
      </c>
      <c r="D13" s="29">
        <v>1820</v>
      </c>
      <c r="E13" s="70">
        <v>8</v>
      </c>
      <c r="F13" s="70">
        <v>8</v>
      </c>
      <c r="G13" s="70">
        <v>6</v>
      </c>
      <c r="H13" s="71" t="s">
        <v>7</v>
      </c>
      <c r="I13" s="81"/>
      <c r="J13" s="18">
        <f t="shared" si="0"/>
        <v>0</v>
      </c>
      <c r="K13" s="18">
        <f t="shared" si="0"/>
        <v>0</v>
      </c>
      <c r="L13" s="18">
        <f t="shared" si="0"/>
        <v>0</v>
      </c>
      <c r="M13" s="18">
        <f t="shared" si="0"/>
        <v>0</v>
      </c>
      <c r="N13" s="18">
        <f t="shared" si="0"/>
        <v>0</v>
      </c>
      <c r="O13" s="18">
        <f t="shared" si="1"/>
        <v>0</v>
      </c>
      <c r="P13" s="18">
        <f t="shared" si="2"/>
        <v>0</v>
      </c>
      <c r="Q13" s="18">
        <f t="shared" si="3"/>
        <v>0</v>
      </c>
      <c r="R13" s="18">
        <f t="shared" si="4"/>
        <v>0</v>
      </c>
      <c r="S13" s="18">
        <f t="shared" si="5"/>
        <v>0</v>
      </c>
      <c r="T13" s="18">
        <f t="shared" si="6"/>
        <v>0</v>
      </c>
      <c r="U13" s="16">
        <f t="shared" si="7"/>
        <v>0</v>
      </c>
      <c r="V13" s="55"/>
      <c r="W13" s="4"/>
      <c r="X13" s="40"/>
      <c r="Y13" s="7"/>
      <c r="Z13" s="57" t="s">
        <v>58</v>
      </c>
      <c r="AA13" s="57" t="s">
        <v>62</v>
      </c>
      <c r="AB13" s="57">
        <f>ROUND((25/2.25)+(7.5*2000/1000),2)</f>
        <v>26.11</v>
      </c>
      <c r="AC13" s="57">
        <f>ROUND((26/2.25)+(4.75*2000/500),2)</f>
        <v>30.56</v>
      </c>
      <c r="AD13" s="7"/>
      <c r="AE13" s="7"/>
      <c r="AF13" s="7"/>
      <c r="AG13" s="7"/>
      <c r="AH13" s="7"/>
      <c r="AI13" s="7"/>
      <c r="AJ13" s="7"/>
      <c r="AK13" s="7"/>
      <c r="AL13" s="7"/>
      <c r="AM13" s="7"/>
      <c r="AN13" s="7"/>
      <c r="AO13" s="7"/>
      <c r="AP13" s="7"/>
      <c r="AQ13" s="7"/>
      <c r="AR13" s="7"/>
      <c r="AS13" s="7"/>
      <c r="AT13" s="7"/>
      <c r="AU13" s="7"/>
      <c r="AV13" s="7"/>
      <c r="AW13" s="7"/>
    </row>
    <row r="14" spans="1:49" s="10" customFormat="1" x14ac:dyDescent="0.3">
      <c r="A14" s="106"/>
      <c r="B14" s="109"/>
      <c r="C14" s="29" t="s">
        <v>27</v>
      </c>
      <c r="D14" s="29">
        <v>1790</v>
      </c>
      <c r="E14" s="70">
        <v>1</v>
      </c>
      <c r="F14" s="70">
        <v>1</v>
      </c>
      <c r="G14" s="70">
        <v>1</v>
      </c>
      <c r="H14" s="71" t="s">
        <v>7</v>
      </c>
      <c r="I14" s="81"/>
      <c r="J14" s="18">
        <f t="shared" si="0"/>
        <v>0</v>
      </c>
      <c r="K14" s="18">
        <f t="shared" si="0"/>
        <v>0</v>
      </c>
      <c r="L14" s="18">
        <f t="shared" si="0"/>
        <v>0</v>
      </c>
      <c r="M14" s="18">
        <f t="shared" si="0"/>
        <v>0</v>
      </c>
      <c r="N14" s="18">
        <f t="shared" si="0"/>
        <v>0</v>
      </c>
      <c r="O14" s="18">
        <f t="shared" si="1"/>
        <v>0</v>
      </c>
      <c r="P14" s="18">
        <f t="shared" si="2"/>
        <v>0</v>
      </c>
      <c r="Q14" s="18">
        <f t="shared" si="3"/>
        <v>0</v>
      </c>
      <c r="R14" s="18">
        <f t="shared" si="4"/>
        <v>0</v>
      </c>
      <c r="S14" s="18">
        <f t="shared" si="5"/>
        <v>0</v>
      </c>
      <c r="T14" s="18">
        <f t="shared" si="6"/>
        <v>0</v>
      </c>
      <c r="U14" s="16">
        <f t="shared" si="7"/>
        <v>0</v>
      </c>
      <c r="V14" s="55"/>
      <c r="W14" s="4"/>
      <c r="X14" s="40"/>
      <c r="Y14" s="7"/>
      <c r="Z14" s="57" t="s">
        <v>58</v>
      </c>
      <c r="AA14" s="57" t="s">
        <v>63</v>
      </c>
      <c r="AB14" s="57">
        <f>ROUND((25/2.25)+(4.5*2000/500),2)</f>
        <v>29.11</v>
      </c>
      <c r="AC14" s="57">
        <f>ROUND((26/2.25)+(4.75*2000/300),2)</f>
        <v>43.22</v>
      </c>
      <c r="AD14" s="7"/>
      <c r="AE14" s="7"/>
      <c r="AF14" s="7"/>
      <c r="AG14" s="7"/>
      <c r="AH14" s="7"/>
      <c r="AI14" s="7"/>
      <c r="AJ14" s="7"/>
      <c r="AK14" s="7"/>
      <c r="AL14" s="7"/>
      <c r="AM14" s="7"/>
      <c r="AN14" s="7"/>
      <c r="AO14" s="7"/>
      <c r="AP14" s="7"/>
      <c r="AQ14" s="7"/>
      <c r="AR14" s="7"/>
      <c r="AS14" s="7"/>
      <c r="AT14" s="7"/>
      <c r="AU14" s="7"/>
      <c r="AV14" s="7"/>
      <c r="AW14" s="7"/>
    </row>
    <row r="15" spans="1:49" s="10" customFormat="1" x14ac:dyDescent="0.3">
      <c r="A15" s="106"/>
      <c r="B15" s="109"/>
      <c r="C15" s="29" t="s">
        <v>8</v>
      </c>
      <c r="D15" s="29">
        <v>1582</v>
      </c>
      <c r="E15" s="70">
        <v>5</v>
      </c>
      <c r="F15" s="70">
        <v>5</v>
      </c>
      <c r="G15" s="70">
        <v>5</v>
      </c>
      <c r="H15" s="24" t="s">
        <v>7</v>
      </c>
      <c r="I15" s="81"/>
      <c r="J15" s="18">
        <f t="shared" si="0"/>
        <v>0</v>
      </c>
      <c r="K15" s="18">
        <f t="shared" si="0"/>
        <v>0</v>
      </c>
      <c r="L15" s="18">
        <f t="shared" si="0"/>
        <v>0</v>
      </c>
      <c r="M15" s="18">
        <f t="shared" si="0"/>
        <v>0</v>
      </c>
      <c r="N15" s="18">
        <f t="shared" si="0"/>
        <v>0</v>
      </c>
      <c r="O15" s="18">
        <f t="shared" si="1"/>
        <v>0</v>
      </c>
      <c r="P15" s="18">
        <f t="shared" si="2"/>
        <v>0</v>
      </c>
      <c r="Q15" s="18">
        <f t="shared" si="3"/>
        <v>0</v>
      </c>
      <c r="R15" s="18">
        <f t="shared" si="4"/>
        <v>0</v>
      </c>
      <c r="S15" s="18">
        <f t="shared" si="5"/>
        <v>0</v>
      </c>
      <c r="T15" s="18">
        <f t="shared" si="6"/>
        <v>0</v>
      </c>
      <c r="U15" s="16">
        <f t="shared" si="7"/>
        <v>0</v>
      </c>
      <c r="V15" s="55"/>
      <c r="W15" s="4"/>
      <c r="X15" s="40"/>
      <c r="Y15" s="7"/>
      <c r="Z15" s="57" t="s">
        <v>58</v>
      </c>
      <c r="AA15" s="57" t="s">
        <v>64</v>
      </c>
      <c r="AB15" s="58">
        <f>AB14*100</f>
        <v>2911</v>
      </c>
      <c r="AC15" s="58">
        <f>4000</f>
        <v>4000</v>
      </c>
      <c r="AD15" s="7"/>
      <c r="AE15" s="7"/>
      <c r="AF15" s="7"/>
      <c r="AG15" s="7"/>
      <c r="AH15" s="7"/>
      <c r="AI15" s="7"/>
      <c r="AJ15" s="7"/>
      <c r="AK15" s="7"/>
      <c r="AL15" s="7"/>
      <c r="AM15" s="7"/>
      <c r="AN15" s="7"/>
      <c r="AO15" s="7"/>
      <c r="AP15" s="7"/>
      <c r="AQ15" s="7"/>
      <c r="AR15" s="7"/>
      <c r="AS15" s="7"/>
      <c r="AT15" s="7"/>
      <c r="AU15" s="7"/>
      <c r="AV15" s="7"/>
      <c r="AW15" s="7"/>
    </row>
    <row r="16" spans="1:49" s="10" customFormat="1" x14ac:dyDescent="0.3">
      <c r="A16" s="106"/>
      <c r="B16" s="109"/>
      <c r="C16" s="24" t="s">
        <v>14</v>
      </c>
      <c r="D16" s="29">
        <v>1466</v>
      </c>
      <c r="E16" s="70">
        <v>1</v>
      </c>
      <c r="F16" s="70">
        <v>1</v>
      </c>
      <c r="G16" s="70">
        <v>1</v>
      </c>
      <c r="H16" s="71" t="s">
        <v>7</v>
      </c>
      <c r="I16" s="81"/>
      <c r="J16" s="18">
        <f t="shared" si="0"/>
        <v>0</v>
      </c>
      <c r="K16" s="18">
        <f t="shared" si="0"/>
        <v>0</v>
      </c>
      <c r="L16" s="18">
        <f t="shared" si="0"/>
        <v>0</v>
      </c>
      <c r="M16" s="18">
        <f t="shared" si="0"/>
        <v>0</v>
      </c>
      <c r="N16" s="18">
        <f t="shared" si="0"/>
        <v>0</v>
      </c>
      <c r="O16" s="18">
        <f t="shared" si="1"/>
        <v>0</v>
      </c>
      <c r="P16" s="18">
        <f t="shared" si="2"/>
        <v>0</v>
      </c>
      <c r="Q16" s="18">
        <f t="shared" si="3"/>
        <v>0</v>
      </c>
      <c r="R16" s="18">
        <f t="shared" si="4"/>
        <v>0</v>
      </c>
      <c r="S16" s="18">
        <f t="shared" si="5"/>
        <v>0</v>
      </c>
      <c r="T16" s="18">
        <f t="shared" si="6"/>
        <v>0</v>
      </c>
      <c r="U16" s="16">
        <f t="shared" si="7"/>
        <v>0</v>
      </c>
      <c r="V16" s="55"/>
      <c r="W16" s="4"/>
      <c r="X16" s="40"/>
      <c r="Y16" s="7"/>
      <c r="Z16" s="7"/>
      <c r="AA16" s="13"/>
      <c r="AB16" s="7"/>
      <c r="AC16" s="7"/>
      <c r="AD16" s="7"/>
      <c r="AE16" s="7"/>
      <c r="AF16" s="7"/>
      <c r="AG16" s="7"/>
      <c r="AH16" s="7"/>
      <c r="AI16" s="7"/>
      <c r="AJ16" s="7"/>
      <c r="AK16" s="7"/>
      <c r="AL16" s="7"/>
      <c r="AM16" s="7"/>
      <c r="AN16" s="7"/>
      <c r="AO16" s="7"/>
      <c r="AP16" s="7"/>
      <c r="AQ16" s="7"/>
      <c r="AR16" s="7"/>
      <c r="AS16" s="7"/>
      <c r="AT16" s="7"/>
      <c r="AU16" s="7"/>
      <c r="AV16" s="7"/>
      <c r="AW16" s="7"/>
    </row>
    <row r="17" spans="1:49" s="10" customFormat="1" x14ac:dyDescent="0.3">
      <c r="A17" s="106"/>
      <c r="B17" s="109"/>
      <c r="C17" s="29" t="s">
        <v>9</v>
      </c>
      <c r="D17" s="29">
        <v>1380</v>
      </c>
      <c r="E17" s="70">
        <v>1</v>
      </c>
      <c r="F17" s="70">
        <v>1</v>
      </c>
      <c r="G17" s="70">
        <v>1</v>
      </c>
      <c r="H17" s="71" t="s">
        <v>7</v>
      </c>
      <c r="I17" s="81"/>
      <c r="J17" s="18">
        <f t="shared" si="0"/>
        <v>0</v>
      </c>
      <c r="K17" s="18">
        <f t="shared" si="0"/>
        <v>0</v>
      </c>
      <c r="L17" s="18">
        <f t="shared" si="0"/>
        <v>0</v>
      </c>
      <c r="M17" s="18">
        <f t="shared" si="0"/>
        <v>0</v>
      </c>
      <c r="N17" s="18">
        <f t="shared" si="0"/>
        <v>0</v>
      </c>
      <c r="O17" s="18">
        <f t="shared" si="1"/>
        <v>0</v>
      </c>
      <c r="P17" s="18">
        <f t="shared" si="2"/>
        <v>0</v>
      </c>
      <c r="Q17" s="18">
        <f t="shared" si="3"/>
        <v>0</v>
      </c>
      <c r="R17" s="18">
        <f t="shared" si="4"/>
        <v>0</v>
      </c>
      <c r="S17" s="18">
        <f t="shared" si="5"/>
        <v>0</v>
      </c>
      <c r="T17" s="18">
        <f t="shared" si="6"/>
        <v>0</v>
      </c>
      <c r="U17" s="16">
        <f t="shared" si="7"/>
        <v>0</v>
      </c>
      <c r="V17" s="55"/>
      <c r="W17" s="4"/>
      <c r="X17" s="40"/>
      <c r="Y17" s="7"/>
      <c r="Z17" s="7"/>
      <c r="AA17" s="7"/>
      <c r="AB17" s="7"/>
      <c r="AC17" s="7"/>
      <c r="AD17" s="7"/>
      <c r="AE17" s="7"/>
      <c r="AF17" s="7"/>
      <c r="AG17" s="7"/>
      <c r="AH17" s="7"/>
      <c r="AI17" s="7"/>
      <c r="AJ17" s="7"/>
      <c r="AK17" s="7"/>
      <c r="AL17" s="7"/>
      <c r="AM17" s="7"/>
      <c r="AN17" s="7"/>
      <c r="AO17" s="7"/>
      <c r="AP17" s="7"/>
      <c r="AQ17" s="7"/>
      <c r="AR17" s="7"/>
      <c r="AS17" s="7"/>
      <c r="AT17" s="7"/>
      <c r="AU17" s="7"/>
      <c r="AV17" s="7"/>
      <c r="AW17" s="7"/>
    </row>
    <row r="18" spans="1:49" s="10" customFormat="1" x14ac:dyDescent="0.3">
      <c r="A18" s="106"/>
      <c r="B18" s="109"/>
      <c r="C18" s="24" t="s">
        <v>11</v>
      </c>
      <c r="D18" s="29">
        <v>1260</v>
      </c>
      <c r="E18" s="70">
        <v>5</v>
      </c>
      <c r="F18" s="70">
        <v>5</v>
      </c>
      <c r="G18" s="70">
        <v>1</v>
      </c>
      <c r="H18" s="71" t="s">
        <v>7</v>
      </c>
      <c r="I18" s="81"/>
      <c r="J18" s="18">
        <f t="shared" si="0"/>
        <v>0</v>
      </c>
      <c r="K18" s="18">
        <f t="shared" si="0"/>
        <v>0</v>
      </c>
      <c r="L18" s="18">
        <f t="shared" si="0"/>
        <v>0</v>
      </c>
      <c r="M18" s="18">
        <f t="shared" si="0"/>
        <v>0</v>
      </c>
      <c r="N18" s="18">
        <f t="shared" si="0"/>
        <v>0</v>
      </c>
      <c r="O18" s="18">
        <f t="shared" si="1"/>
        <v>0</v>
      </c>
      <c r="P18" s="18">
        <f t="shared" si="2"/>
        <v>0</v>
      </c>
      <c r="Q18" s="18">
        <f t="shared" si="3"/>
        <v>0</v>
      </c>
      <c r="R18" s="18">
        <f t="shared" si="4"/>
        <v>0</v>
      </c>
      <c r="S18" s="18">
        <f t="shared" si="5"/>
        <v>0</v>
      </c>
      <c r="T18" s="18">
        <f t="shared" si="6"/>
        <v>0</v>
      </c>
      <c r="U18" s="16">
        <f t="shared" si="7"/>
        <v>0</v>
      </c>
      <c r="V18" s="55"/>
      <c r="W18" s="4"/>
      <c r="X18" s="40"/>
      <c r="Y18" s="7"/>
      <c r="Z18" s="7"/>
      <c r="AA18" s="7"/>
      <c r="AB18" s="7"/>
      <c r="AC18" s="7"/>
      <c r="AD18" s="7"/>
      <c r="AE18" s="7"/>
      <c r="AF18" s="7"/>
      <c r="AG18" s="7"/>
      <c r="AH18" s="7"/>
      <c r="AI18" s="7"/>
      <c r="AJ18" s="7"/>
      <c r="AK18" s="7"/>
      <c r="AL18" s="7"/>
      <c r="AM18" s="7"/>
      <c r="AN18" s="7"/>
      <c r="AO18" s="7"/>
      <c r="AP18" s="7"/>
      <c r="AQ18" s="7"/>
      <c r="AR18" s="7"/>
      <c r="AS18" s="7"/>
      <c r="AT18" s="7"/>
      <c r="AU18" s="7"/>
      <c r="AV18" s="7"/>
      <c r="AW18" s="7"/>
    </row>
    <row r="19" spans="1:49" s="10" customFormat="1" x14ac:dyDescent="0.3">
      <c r="A19" s="106"/>
      <c r="B19" s="109"/>
      <c r="C19" s="24" t="s">
        <v>6</v>
      </c>
      <c r="D19" s="29">
        <v>1252</v>
      </c>
      <c r="E19" s="70">
        <v>5</v>
      </c>
      <c r="F19" s="70">
        <v>5</v>
      </c>
      <c r="G19" s="70">
        <v>5</v>
      </c>
      <c r="H19" s="71" t="s">
        <v>7</v>
      </c>
      <c r="I19" s="81"/>
      <c r="J19" s="18">
        <f t="shared" ref="J19:N28" si="8">I19*1.04</f>
        <v>0</v>
      </c>
      <c r="K19" s="18">
        <f t="shared" si="8"/>
        <v>0</v>
      </c>
      <c r="L19" s="18">
        <f t="shared" si="8"/>
        <v>0</v>
      </c>
      <c r="M19" s="18">
        <f t="shared" si="8"/>
        <v>0</v>
      </c>
      <c r="N19" s="18">
        <f t="shared" si="8"/>
        <v>0</v>
      </c>
      <c r="O19" s="18">
        <f t="shared" si="1"/>
        <v>0</v>
      </c>
      <c r="P19" s="18">
        <f t="shared" si="2"/>
        <v>0</v>
      </c>
      <c r="Q19" s="18">
        <f t="shared" si="3"/>
        <v>0</v>
      </c>
      <c r="R19" s="18">
        <f t="shared" si="4"/>
        <v>0</v>
      </c>
      <c r="S19" s="18">
        <f t="shared" si="5"/>
        <v>0</v>
      </c>
      <c r="T19" s="18">
        <f t="shared" si="6"/>
        <v>0</v>
      </c>
      <c r="U19" s="16">
        <f t="shared" si="7"/>
        <v>0</v>
      </c>
      <c r="V19" s="55"/>
      <c r="W19" s="4"/>
      <c r="X19" s="40"/>
      <c r="Y19" s="7"/>
      <c r="Z19" s="7"/>
      <c r="AA19" s="7"/>
      <c r="AB19" s="7"/>
      <c r="AC19" s="7"/>
      <c r="AD19" s="7"/>
      <c r="AE19" s="7"/>
      <c r="AF19" s="7"/>
      <c r="AG19" s="7"/>
      <c r="AH19" s="7"/>
      <c r="AI19" s="7"/>
      <c r="AJ19" s="7"/>
      <c r="AK19" s="7"/>
      <c r="AL19" s="7"/>
      <c r="AM19" s="7"/>
      <c r="AN19" s="7"/>
      <c r="AO19" s="7"/>
      <c r="AP19" s="7"/>
      <c r="AQ19" s="7"/>
      <c r="AR19" s="7"/>
      <c r="AS19" s="7"/>
      <c r="AT19" s="7"/>
      <c r="AU19" s="7"/>
      <c r="AV19" s="7"/>
      <c r="AW19" s="7"/>
    </row>
    <row r="20" spans="1:49" s="10" customFormat="1" x14ac:dyDescent="0.3">
      <c r="A20" s="106"/>
      <c r="B20" s="109"/>
      <c r="C20" s="24" t="s">
        <v>18</v>
      </c>
      <c r="D20" s="29">
        <v>1242</v>
      </c>
      <c r="E20" s="70">
        <v>5</v>
      </c>
      <c r="F20" s="70">
        <v>5</v>
      </c>
      <c r="G20" s="70">
        <v>5</v>
      </c>
      <c r="H20" s="71" t="s">
        <v>7</v>
      </c>
      <c r="I20" s="81"/>
      <c r="J20" s="18">
        <f t="shared" si="8"/>
        <v>0</v>
      </c>
      <c r="K20" s="18">
        <f t="shared" si="8"/>
        <v>0</v>
      </c>
      <c r="L20" s="18">
        <f t="shared" si="8"/>
        <v>0</v>
      </c>
      <c r="M20" s="18">
        <f t="shared" si="8"/>
        <v>0</v>
      </c>
      <c r="N20" s="18">
        <f t="shared" si="8"/>
        <v>0</v>
      </c>
      <c r="O20" s="18">
        <f t="shared" si="1"/>
        <v>0</v>
      </c>
      <c r="P20" s="18">
        <f t="shared" si="2"/>
        <v>0</v>
      </c>
      <c r="Q20" s="18">
        <f t="shared" si="3"/>
        <v>0</v>
      </c>
      <c r="R20" s="18">
        <f t="shared" si="4"/>
        <v>0</v>
      </c>
      <c r="S20" s="18">
        <f t="shared" si="5"/>
        <v>0</v>
      </c>
      <c r="T20" s="18">
        <f t="shared" si="6"/>
        <v>0</v>
      </c>
      <c r="U20" s="16">
        <f t="shared" si="7"/>
        <v>0</v>
      </c>
      <c r="V20" s="55"/>
      <c r="W20" s="4"/>
      <c r="X20" s="40"/>
      <c r="Y20" s="7"/>
      <c r="Z20" s="7"/>
      <c r="AA20" s="7"/>
      <c r="AB20" s="7"/>
      <c r="AC20" s="7"/>
      <c r="AD20" s="7"/>
      <c r="AE20" s="7"/>
      <c r="AF20" s="7"/>
      <c r="AG20" s="7"/>
      <c r="AH20" s="7"/>
      <c r="AI20" s="7"/>
      <c r="AJ20" s="7"/>
      <c r="AK20" s="7"/>
      <c r="AL20" s="7"/>
      <c r="AM20" s="7"/>
      <c r="AN20" s="7"/>
      <c r="AO20" s="7"/>
      <c r="AP20" s="7"/>
      <c r="AQ20" s="7"/>
      <c r="AR20" s="7"/>
      <c r="AS20" s="7"/>
      <c r="AT20" s="7"/>
      <c r="AU20" s="7"/>
      <c r="AV20" s="7"/>
      <c r="AW20" s="7"/>
    </row>
    <row r="21" spans="1:49" s="10" customFormat="1" x14ac:dyDescent="0.3">
      <c r="A21" s="106"/>
      <c r="B21" s="109"/>
      <c r="C21" s="24" t="s">
        <v>15</v>
      </c>
      <c r="D21" s="29">
        <v>1132</v>
      </c>
      <c r="E21" s="70">
        <v>5</v>
      </c>
      <c r="F21" s="70">
        <v>5</v>
      </c>
      <c r="G21" s="70">
        <v>5</v>
      </c>
      <c r="H21" s="71" t="s">
        <v>7</v>
      </c>
      <c r="I21" s="81"/>
      <c r="J21" s="18">
        <f t="shared" si="8"/>
        <v>0</v>
      </c>
      <c r="K21" s="18">
        <f t="shared" si="8"/>
        <v>0</v>
      </c>
      <c r="L21" s="18">
        <f t="shared" si="8"/>
        <v>0</v>
      </c>
      <c r="M21" s="18">
        <f t="shared" si="8"/>
        <v>0</v>
      </c>
      <c r="N21" s="18">
        <f t="shared" si="8"/>
        <v>0</v>
      </c>
      <c r="O21" s="18">
        <f t="shared" si="1"/>
        <v>0</v>
      </c>
      <c r="P21" s="18">
        <f t="shared" si="2"/>
        <v>0</v>
      </c>
      <c r="Q21" s="18">
        <f t="shared" si="3"/>
        <v>0</v>
      </c>
      <c r="R21" s="18">
        <f t="shared" si="4"/>
        <v>0</v>
      </c>
      <c r="S21" s="18">
        <f t="shared" si="5"/>
        <v>0</v>
      </c>
      <c r="T21" s="18">
        <f t="shared" si="6"/>
        <v>0</v>
      </c>
      <c r="U21" s="16">
        <f t="shared" si="7"/>
        <v>0</v>
      </c>
      <c r="V21" s="55"/>
      <c r="W21" s="4"/>
      <c r="X21" s="40"/>
      <c r="Y21" s="7"/>
      <c r="Z21" s="7"/>
      <c r="AA21" s="7"/>
      <c r="AB21" s="7"/>
      <c r="AC21" s="7"/>
      <c r="AD21" s="7"/>
      <c r="AE21" s="7"/>
      <c r="AF21" s="7"/>
      <c r="AG21" s="7"/>
      <c r="AH21" s="7"/>
      <c r="AI21" s="7"/>
      <c r="AJ21" s="7"/>
      <c r="AK21" s="7"/>
      <c r="AL21" s="7"/>
      <c r="AM21" s="7"/>
      <c r="AN21" s="7"/>
      <c r="AO21" s="7"/>
      <c r="AP21" s="7"/>
      <c r="AQ21" s="7"/>
      <c r="AR21" s="7"/>
      <c r="AS21" s="7"/>
      <c r="AT21" s="7"/>
    </row>
    <row r="22" spans="1:49" s="10" customFormat="1" x14ac:dyDescent="0.3">
      <c r="A22" s="106"/>
      <c r="B22" s="109"/>
      <c r="C22" s="24" t="s">
        <v>19</v>
      </c>
      <c r="D22" s="29">
        <v>1128</v>
      </c>
      <c r="E22" s="70">
        <v>2</v>
      </c>
      <c r="F22" s="70">
        <v>2</v>
      </c>
      <c r="G22" s="70">
        <v>2</v>
      </c>
      <c r="H22" s="71" t="s">
        <v>7</v>
      </c>
      <c r="I22" s="81"/>
      <c r="J22" s="18">
        <f t="shared" si="8"/>
        <v>0</v>
      </c>
      <c r="K22" s="18">
        <f t="shared" si="8"/>
        <v>0</v>
      </c>
      <c r="L22" s="18">
        <f t="shared" si="8"/>
        <v>0</v>
      </c>
      <c r="M22" s="18">
        <f t="shared" si="8"/>
        <v>0</v>
      </c>
      <c r="N22" s="18">
        <f t="shared" si="8"/>
        <v>0</v>
      </c>
      <c r="O22" s="18">
        <f t="shared" si="1"/>
        <v>0</v>
      </c>
      <c r="P22" s="18">
        <f t="shared" si="2"/>
        <v>0</v>
      </c>
      <c r="Q22" s="18">
        <f t="shared" si="3"/>
        <v>0</v>
      </c>
      <c r="R22" s="18">
        <f t="shared" si="4"/>
        <v>0</v>
      </c>
      <c r="S22" s="18">
        <f t="shared" si="5"/>
        <v>0</v>
      </c>
      <c r="T22" s="18">
        <f t="shared" si="6"/>
        <v>0</v>
      </c>
      <c r="U22" s="16">
        <f t="shared" si="7"/>
        <v>0</v>
      </c>
      <c r="V22" s="55"/>
      <c r="W22" s="4"/>
      <c r="X22" s="40"/>
      <c r="Y22" s="7"/>
      <c r="Z22" s="7"/>
      <c r="AA22" s="7"/>
      <c r="AB22" s="7"/>
      <c r="AC22" s="7"/>
      <c r="AD22" s="7"/>
      <c r="AE22" s="7"/>
      <c r="AF22" s="7"/>
      <c r="AG22" s="7"/>
      <c r="AH22" s="7"/>
      <c r="AI22" s="7"/>
      <c r="AJ22" s="7"/>
      <c r="AK22" s="7"/>
      <c r="AL22" s="7"/>
      <c r="AM22" s="7"/>
      <c r="AN22" s="7"/>
      <c r="AO22" s="7"/>
      <c r="AP22" s="7"/>
      <c r="AQ22" s="7"/>
      <c r="AR22" s="7"/>
      <c r="AS22" s="7"/>
      <c r="AT22" s="7"/>
    </row>
    <row r="23" spans="1:49" s="10" customFormat="1" x14ac:dyDescent="0.3">
      <c r="A23" s="106"/>
      <c r="B23" s="109"/>
      <c r="C23" s="29" t="s">
        <v>49</v>
      </c>
      <c r="D23" s="29">
        <v>1114</v>
      </c>
      <c r="E23" s="70">
        <v>5</v>
      </c>
      <c r="F23" s="70">
        <v>5</v>
      </c>
      <c r="G23" s="70">
        <v>6</v>
      </c>
      <c r="H23" s="71" t="s">
        <v>7</v>
      </c>
      <c r="I23" s="81"/>
      <c r="J23" s="18">
        <f t="shared" si="8"/>
        <v>0</v>
      </c>
      <c r="K23" s="18">
        <f t="shared" si="8"/>
        <v>0</v>
      </c>
      <c r="L23" s="18">
        <f t="shared" si="8"/>
        <v>0</v>
      </c>
      <c r="M23" s="18">
        <f t="shared" si="8"/>
        <v>0</v>
      </c>
      <c r="N23" s="18">
        <f t="shared" si="8"/>
        <v>0</v>
      </c>
      <c r="O23" s="18">
        <f t="shared" si="1"/>
        <v>0</v>
      </c>
      <c r="P23" s="18">
        <f t="shared" si="2"/>
        <v>0</v>
      </c>
      <c r="Q23" s="18">
        <f t="shared" si="3"/>
        <v>0</v>
      </c>
      <c r="R23" s="18">
        <f t="shared" si="4"/>
        <v>0</v>
      </c>
      <c r="S23" s="18">
        <f t="shared" si="5"/>
        <v>0</v>
      </c>
      <c r="T23" s="18">
        <f t="shared" si="6"/>
        <v>0</v>
      </c>
      <c r="U23" s="16">
        <f t="shared" si="7"/>
        <v>0</v>
      </c>
      <c r="V23" s="55"/>
      <c r="W23" s="4"/>
      <c r="X23" s="40"/>
      <c r="Y23" s="7"/>
      <c r="Z23" s="7"/>
      <c r="AA23" s="7"/>
      <c r="AB23" s="7"/>
      <c r="AC23" s="7"/>
      <c r="AD23" s="7"/>
      <c r="AE23" s="7"/>
      <c r="AF23" s="7"/>
      <c r="AG23" s="7"/>
      <c r="AH23" s="7"/>
      <c r="AI23" s="7"/>
      <c r="AJ23" s="7"/>
      <c r="AK23" s="7"/>
      <c r="AL23" s="7"/>
      <c r="AM23" s="7"/>
      <c r="AN23" s="7"/>
      <c r="AO23" s="7"/>
      <c r="AP23" s="7"/>
      <c r="AQ23" s="7"/>
      <c r="AR23" s="7"/>
      <c r="AS23" s="7"/>
      <c r="AT23" s="7"/>
    </row>
    <row r="24" spans="1:49" s="10" customFormat="1" x14ac:dyDescent="0.3">
      <c r="A24" s="106"/>
      <c r="B24" s="109"/>
      <c r="C24" s="24" t="s">
        <v>20</v>
      </c>
      <c r="D24" s="29">
        <v>1084</v>
      </c>
      <c r="E24" s="70">
        <v>5</v>
      </c>
      <c r="F24" s="70">
        <v>3</v>
      </c>
      <c r="G24" s="70">
        <v>5</v>
      </c>
      <c r="H24" s="71" t="s">
        <v>7</v>
      </c>
      <c r="I24" s="81"/>
      <c r="J24" s="18">
        <f t="shared" si="8"/>
        <v>0</v>
      </c>
      <c r="K24" s="18">
        <f t="shared" si="8"/>
        <v>0</v>
      </c>
      <c r="L24" s="18">
        <f t="shared" si="8"/>
        <v>0</v>
      </c>
      <c r="M24" s="18">
        <f t="shared" si="8"/>
        <v>0</v>
      </c>
      <c r="N24" s="18">
        <f t="shared" si="8"/>
        <v>0</v>
      </c>
      <c r="O24" s="18">
        <f t="shared" si="1"/>
        <v>0</v>
      </c>
      <c r="P24" s="18">
        <f t="shared" si="2"/>
        <v>0</v>
      </c>
      <c r="Q24" s="18">
        <f t="shared" si="3"/>
        <v>0</v>
      </c>
      <c r="R24" s="18">
        <f t="shared" si="4"/>
        <v>0</v>
      </c>
      <c r="S24" s="18">
        <f t="shared" si="5"/>
        <v>0</v>
      </c>
      <c r="T24" s="18">
        <f t="shared" si="6"/>
        <v>0</v>
      </c>
      <c r="U24" s="16">
        <f t="shared" si="7"/>
        <v>0</v>
      </c>
      <c r="V24" s="55"/>
      <c r="W24" s="4"/>
      <c r="X24" s="40"/>
      <c r="Y24" s="7"/>
      <c r="Z24" s="7"/>
      <c r="AA24" s="7"/>
      <c r="AB24" s="7"/>
      <c r="AC24" s="7"/>
      <c r="AD24" s="7"/>
      <c r="AE24" s="7"/>
      <c r="AF24" s="7"/>
      <c r="AG24" s="7"/>
      <c r="AH24" s="7"/>
      <c r="AI24" s="7"/>
      <c r="AJ24" s="7"/>
      <c r="AK24" s="7"/>
      <c r="AL24" s="7"/>
      <c r="AM24" s="7"/>
      <c r="AN24" s="7"/>
      <c r="AO24" s="7"/>
      <c r="AP24" s="7"/>
      <c r="AQ24" s="7"/>
      <c r="AR24" s="7"/>
      <c r="AS24" s="7"/>
      <c r="AT24" s="7"/>
    </row>
    <row r="25" spans="1:49" s="10" customFormat="1" x14ac:dyDescent="0.3">
      <c r="A25" s="106"/>
      <c r="B25" s="109"/>
      <c r="C25" s="24" t="s">
        <v>10</v>
      </c>
      <c r="D25" s="29">
        <v>990</v>
      </c>
      <c r="E25" s="70">
        <v>20</v>
      </c>
      <c r="F25" s="70">
        <v>20</v>
      </c>
      <c r="G25" s="70">
        <v>20</v>
      </c>
      <c r="H25" s="71" t="s">
        <v>7</v>
      </c>
      <c r="I25" s="81"/>
      <c r="J25" s="18">
        <f t="shared" si="8"/>
        <v>0</v>
      </c>
      <c r="K25" s="18">
        <f t="shared" si="8"/>
        <v>0</v>
      </c>
      <c r="L25" s="18">
        <f t="shared" si="8"/>
        <v>0</v>
      </c>
      <c r="M25" s="18">
        <f t="shared" si="8"/>
        <v>0</v>
      </c>
      <c r="N25" s="18">
        <f t="shared" si="8"/>
        <v>0</v>
      </c>
      <c r="O25" s="18">
        <f t="shared" si="1"/>
        <v>0</v>
      </c>
      <c r="P25" s="18">
        <f t="shared" si="2"/>
        <v>0</v>
      </c>
      <c r="Q25" s="18">
        <f t="shared" si="3"/>
        <v>0</v>
      </c>
      <c r="R25" s="18">
        <f t="shared" si="4"/>
        <v>0</v>
      </c>
      <c r="S25" s="18">
        <f t="shared" si="5"/>
        <v>0</v>
      </c>
      <c r="T25" s="18">
        <f t="shared" si="6"/>
        <v>0</v>
      </c>
      <c r="U25" s="16">
        <f t="shared" si="7"/>
        <v>0</v>
      </c>
      <c r="V25" s="56"/>
      <c r="W25" s="4"/>
      <c r="X25" s="40"/>
      <c r="Y25" s="7"/>
      <c r="Z25" s="7"/>
      <c r="AA25" s="7"/>
      <c r="AB25" s="7"/>
      <c r="AC25" s="7"/>
      <c r="AD25" s="7"/>
      <c r="AE25" s="7"/>
      <c r="AF25" s="7"/>
      <c r="AG25" s="7"/>
      <c r="AH25" s="7"/>
      <c r="AI25" s="7"/>
      <c r="AJ25" s="7"/>
      <c r="AK25" s="7"/>
      <c r="AL25" s="7"/>
      <c r="AM25" s="7"/>
      <c r="AN25" s="7"/>
      <c r="AO25" s="7"/>
      <c r="AP25" s="7"/>
      <c r="AQ25" s="7"/>
      <c r="AR25" s="7"/>
      <c r="AS25" s="7"/>
      <c r="AT25" s="7"/>
    </row>
    <row r="26" spans="1:49" s="10" customFormat="1" x14ac:dyDescent="0.3">
      <c r="A26" s="106"/>
      <c r="B26" s="109"/>
      <c r="C26" s="24" t="s">
        <v>45</v>
      </c>
      <c r="D26" s="29">
        <v>844</v>
      </c>
      <c r="E26" s="70">
        <v>1</v>
      </c>
      <c r="F26" s="70">
        <v>1</v>
      </c>
      <c r="G26" s="70">
        <v>1</v>
      </c>
      <c r="H26" s="71" t="s">
        <v>7</v>
      </c>
      <c r="I26" s="81"/>
      <c r="J26" s="18">
        <f t="shared" si="8"/>
        <v>0</v>
      </c>
      <c r="K26" s="18">
        <f t="shared" si="8"/>
        <v>0</v>
      </c>
      <c r="L26" s="18">
        <f t="shared" si="8"/>
        <v>0</v>
      </c>
      <c r="M26" s="18">
        <f t="shared" si="8"/>
        <v>0</v>
      </c>
      <c r="N26" s="18">
        <f t="shared" si="8"/>
        <v>0</v>
      </c>
      <c r="O26" s="18">
        <f t="shared" si="1"/>
        <v>0</v>
      </c>
      <c r="P26" s="18">
        <f t="shared" si="2"/>
        <v>0</v>
      </c>
      <c r="Q26" s="18">
        <f t="shared" si="3"/>
        <v>0</v>
      </c>
      <c r="R26" s="18">
        <f t="shared" si="4"/>
        <v>0</v>
      </c>
      <c r="S26" s="18">
        <f t="shared" si="5"/>
        <v>0</v>
      </c>
      <c r="T26" s="18">
        <f t="shared" si="6"/>
        <v>0</v>
      </c>
      <c r="U26" s="16">
        <f t="shared" si="7"/>
        <v>0</v>
      </c>
      <c r="V26" s="56"/>
      <c r="W26" s="7"/>
      <c r="X26" s="40"/>
      <c r="Y26" s="7"/>
      <c r="Z26" s="7"/>
      <c r="AA26" s="7"/>
      <c r="AB26" s="7"/>
      <c r="AC26" s="7"/>
      <c r="AD26" s="7"/>
      <c r="AE26" s="7"/>
      <c r="AF26" s="7"/>
      <c r="AG26" s="7"/>
      <c r="AH26" s="7"/>
      <c r="AI26" s="7"/>
      <c r="AJ26" s="7"/>
      <c r="AK26" s="7"/>
      <c r="AL26" s="7"/>
      <c r="AM26" s="7"/>
      <c r="AN26" s="7"/>
      <c r="AO26" s="7"/>
      <c r="AP26" s="7"/>
      <c r="AQ26" s="7"/>
      <c r="AR26" s="7"/>
      <c r="AS26" s="7"/>
      <c r="AT26" s="7"/>
    </row>
    <row r="27" spans="1:49" s="10" customFormat="1" x14ac:dyDescent="0.3">
      <c r="A27" s="106"/>
      <c r="B27" s="109"/>
      <c r="C27" s="24" t="s">
        <v>43</v>
      </c>
      <c r="D27" s="29">
        <v>747</v>
      </c>
      <c r="E27" s="70">
        <v>96</v>
      </c>
      <c r="F27" s="70">
        <v>105</v>
      </c>
      <c r="G27" s="70">
        <v>110</v>
      </c>
      <c r="H27" s="71" t="s">
        <v>17</v>
      </c>
      <c r="I27" s="81"/>
      <c r="J27" s="18">
        <f t="shared" si="8"/>
        <v>0</v>
      </c>
      <c r="K27" s="18">
        <f t="shared" si="8"/>
        <v>0</v>
      </c>
      <c r="L27" s="18">
        <f t="shared" si="8"/>
        <v>0</v>
      </c>
      <c r="M27" s="18">
        <f t="shared" si="8"/>
        <v>0</v>
      </c>
      <c r="N27" s="18">
        <f t="shared" si="8"/>
        <v>0</v>
      </c>
      <c r="O27" s="18">
        <f t="shared" si="1"/>
        <v>0</v>
      </c>
      <c r="P27" s="18">
        <f t="shared" si="2"/>
        <v>0</v>
      </c>
      <c r="Q27" s="18">
        <f t="shared" si="3"/>
        <v>0</v>
      </c>
      <c r="R27" s="18">
        <f t="shared" si="4"/>
        <v>0</v>
      </c>
      <c r="S27" s="18">
        <f t="shared" si="5"/>
        <v>0</v>
      </c>
      <c r="T27" s="18">
        <f t="shared" si="6"/>
        <v>0</v>
      </c>
      <c r="U27" s="16">
        <f t="shared" si="7"/>
        <v>0</v>
      </c>
      <c r="V27" s="56"/>
      <c r="W27" s="7"/>
      <c r="X27" s="40"/>
      <c r="Y27" s="7"/>
      <c r="Z27" s="7"/>
      <c r="AA27" s="7"/>
      <c r="AB27" s="7"/>
      <c r="AC27" s="7"/>
      <c r="AD27" s="7"/>
      <c r="AE27" s="7"/>
      <c r="AF27" s="7"/>
      <c r="AG27" s="7"/>
      <c r="AH27" s="7"/>
      <c r="AI27" s="7"/>
      <c r="AJ27" s="7"/>
      <c r="AK27" s="7"/>
      <c r="AL27" s="7"/>
      <c r="AM27" s="7"/>
      <c r="AN27" s="7"/>
      <c r="AO27" s="7"/>
      <c r="AP27" s="7"/>
      <c r="AQ27" s="7"/>
      <c r="AR27" s="7"/>
      <c r="AS27" s="7"/>
      <c r="AT27" s="7"/>
    </row>
    <row r="28" spans="1:49" s="10" customFormat="1" x14ac:dyDescent="0.3">
      <c r="A28" s="106"/>
      <c r="B28" s="109"/>
      <c r="C28" s="24" t="s">
        <v>44</v>
      </c>
      <c r="D28" s="29">
        <v>674</v>
      </c>
      <c r="E28" s="70">
        <v>10</v>
      </c>
      <c r="F28" s="70">
        <v>10</v>
      </c>
      <c r="G28" s="70">
        <v>15</v>
      </c>
      <c r="H28" s="71" t="s">
        <v>7</v>
      </c>
      <c r="I28" s="81"/>
      <c r="J28" s="18">
        <f t="shared" si="8"/>
        <v>0</v>
      </c>
      <c r="K28" s="18">
        <f t="shared" si="8"/>
        <v>0</v>
      </c>
      <c r="L28" s="18">
        <f t="shared" si="8"/>
        <v>0</v>
      </c>
      <c r="M28" s="18">
        <f t="shared" si="8"/>
        <v>0</v>
      </c>
      <c r="N28" s="18">
        <f t="shared" si="8"/>
        <v>0</v>
      </c>
      <c r="O28" s="18">
        <f t="shared" si="1"/>
        <v>0</v>
      </c>
      <c r="P28" s="18">
        <f t="shared" si="2"/>
        <v>0</v>
      </c>
      <c r="Q28" s="18">
        <f t="shared" si="3"/>
        <v>0</v>
      </c>
      <c r="R28" s="18">
        <f t="shared" si="4"/>
        <v>0</v>
      </c>
      <c r="S28" s="18">
        <f t="shared" si="5"/>
        <v>0</v>
      </c>
      <c r="T28" s="18">
        <f t="shared" si="6"/>
        <v>0</v>
      </c>
      <c r="U28" s="16">
        <f t="shared" si="7"/>
        <v>0</v>
      </c>
      <c r="V28" s="55"/>
      <c r="W28" s="7"/>
      <c r="X28" s="40"/>
      <c r="Y28" s="7"/>
      <c r="Z28" s="7"/>
      <c r="AA28" s="7"/>
      <c r="AB28" s="7"/>
      <c r="AC28" s="7"/>
      <c r="AD28" s="7"/>
      <c r="AE28" s="7"/>
      <c r="AF28" s="7"/>
      <c r="AG28" s="7"/>
      <c r="AH28" s="7"/>
      <c r="AI28" s="7"/>
      <c r="AJ28" s="7"/>
      <c r="AK28" s="7"/>
      <c r="AL28" s="7"/>
      <c r="AM28" s="7"/>
      <c r="AN28" s="7"/>
      <c r="AO28" s="7"/>
      <c r="AP28" s="7"/>
      <c r="AQ28" s="7"/>
      <c r="AR28" s="7"/>
      <c r="AS28" s="7"/>
      <c r="AT28" s="7"/>
    </row>
    <row r="29" spans="1:49" s="10" customFormat="1" x14ac:dyDescent="0.3">
      <c r="A29" s="106"/>
      <c r="B29" s="109"/>
      <c r="C29" s="24" t="s">
        <v>26</v>
      </c>
      <c r="D29" s="29">
        <v>652</v>
      </c>
      <c r="E29" s="70">
        <v>3</v>
      </c>
      <c r="F29" s="70">
        <v>4</v>
      </c>
      <c r="G29" s="70">
        <v>6</v>
      </c>
      <c r="H29" s="71" t="s">
        <v>7</v>
      </c>
      <c r="I29" s="81"/>
      <c r="J29" s="18">
        <f t="shared" ref="J29:N32" si="9">I29*1.04</f>
        <v>0</v>
      </c>
      <c r="K29" s="18">
        <f t="shared" si="9"/>
        <v>0</v>
      </c>
      <c r="L29" s="18">
        <f t="shared" si="9"/>
        <v>0</v>
      </c>
      <c r="M29" s="18">
        <f t="shared" si="9"/>
        <v>0</v>
      </c>
      <c r="N29" s="18">
        <f t="shared" si="9"/>
        <v>0</v>
      </c>
      <c r="O29" s="18">
        <f t="shared" si="1"/>
        <v>0</v>
      </c>
      <c r="P29" s="18">
        <f t="shared" si="2"/>
        <v>0</v>
      </c>
      <c r="Q29" s="18">
        <f t="shared" si="3"/>
        <v>0</v>
      </c>
      <c r="R29" s="18">
        <f t="shared" si="4"/>
        <v>0</v>
      </c>
      <c r="S29" s="18">
        <f t="shared" si="5"/>
        <v>0</v>
      </c>
      <c r="T29" s="18">
        <f t="shared" si="6"/>
        <v>0</v>
      </c>
      <c r="U29" s="16">
        <f t="shared" si="7"/>
        <v>0</v>
      </c>
      <c r="V29" s="55"/>
      <c r="W29" s="7"/>
      <c r="X29" s="40"/>
      <c r="Y29" s="7"/>
      <c r="Z29" s="7"/>
      <c r="AA29" s="7"/>
      <c r="AB29" s="7"/>
      <c r="AC29" s="7"/>
      <c r="AD29" s="7"/>
      <c r="AE29" s="7"/>
      <c r="AF29" s="7"/>
      <c r="AG29" s="7"/>
      <c r="AH29" s="7"/>
      <c r="AI29" s="7"/>
      <c r="AJ29" s="7"/>
      <c r="AK29" s="7"/>
      <c r="AL29" s="7"/>
      <c r="AM29" s="7"/>
      <c r="AN29" s="7"/>
      <c r="AO29" s="7"/>
      <c r="AP29" s="7"/>
      <c r="AQ29" s="7"/>
      <c r="AR29" s="7"/>
      <c r="AS29" s="7"/>
      <c r="AT29" s="7"/>
    </row>
    <row r="30" spans="1:49" s="10" customFormat="1" x14ac:dyDescent="0.3">
      <c r="A30" s="106"/>
      <c r="B30" s="109"/>
      <c r="C30" s="24" t="s">
        <v>28</v>
      </c>
      <c r="D30" s="29">
        <v>480</v>
      </c>
      <c r="E30" s="70">
        <v>3</v>
      </c>
      <c r="F30" s="70">
        <v>3</v>
      </c>
      <c r="G30" s="70">
        <v>4</v>
      </c>
      <c r="H30" s="71" t="s">
        <v>17</v>
      </c>
      <c r="I30" s="81"/>
      <c r="J30" s="18">
        <f t="shared" si="9"/>
        <v>0</v>
      </c>
      <c r="K30" s="18">
        <f t="shared" si="9"/>
        <v>0</v>
      </c>
      <c r="L30" s="18">
        <f t="shared" si="9"/>
        <v>0</v>
      </c>
      <c r="M30" s="18">
        <f t="shared" si="9"/>
        <v>0</v>
      </c>
      <c r="N30" s="18">
        <f t="shared" si="9"/>
        <v>0</v>
      </c>
      <c r="O30" s="18">
        <f t="shared" si="1"/>
        <v>0</v>
      </c>
      <c r="P30" s="18">
        <f t="shared" si="2"/>
        <v>0</v>
      </c>
      <c r="Q30" s="18">
        <f t="shared" si="3"/>
        <v>0</v>
      </c>
      <c r="R30" s="18">
        <f t="shared" si="4"/>
        <v>0</v>
      </c>
      <c r="S30" s="18">
        <f t="shared" si="5"/>
        <v>0</v>
      </c>
      <c r="T30" s="18">
        <f t="shared" si="6"/>
        <v>0</v>
      </c>
      <c r="U30" s="16">
        <f t="shared" si="7"/>
        <v>0</v>
      </c>
      <c r="V30" s="55"/>
      <c r="W30" s="7"/>
      <c r="X30" s="40"/>
      <c r="Y30" s="7"/>
      <c r="Z30" s="7"/>
      <c r="AA30" s="7"/>
      <c r="AB30" s="7"/>
      <c r="AC30" s="7"/>
      <c r="AD30" s="7"/>
      <c r="AE30" s="7"/>
      <c r="AF30" s="7"/>
      <c r="AG30" s="7"/>
      <c r="AH30" s="7"/>
      <c r="AI30" s="7"/>
      <c r="AJ30" s="7"/>
      <c r="AK30" s="7"/>
      <c r="AL30" s="7"/>
      <c r="AM30" s="7"/>
      <c r="AN30" s="7"/>
      <c r="AO30" s="7"/>
      <c r="AP30" s="7"/>
      <c r="AQ30" s="7"/>
      <c r="AR30" s="7"/>
      <c r="AS30" s="7"/>
      <c r="AT30" s="7"/>
    </row>
    <row r="31" spans="1:49" s="10" customFormat="1" x14ac:dyDescent="0.3">
      <c r="A31" s="106"/>
      <c r="B31" s="109"/>
      <c r="C31" s="24" t="s">
        <v>42</v>
      </c>
      <c r="D31" s="29">
        <v>375</v>
      </c>
      <c r="E31" s="70">
        <v>30</v>
      </c>
      <c r="F31" s="70">
        <v>30</v>
      </c>
      <c r="G31" s="70">
        <v>40</v>
      </c>
      <c r="H31" s="71" t="s">
        <v>17</v>
      </c>
      <c r="I31" s="81"/>
      <c r="J31" s="18">
        <f t="shared" si="9"/>
        <v>0</v>
      </c>
      <c r="K31" s="18">
        <f t="shared" si="9"/>
        <v>0</v>
      </c>
      <c r="L31" s="18">
        <f t="shared" si="9"/>
        <v>0</v>
      </c>
      <c r="M31" s="18">
        <f t="shared" si="9"/>
        <v>0</v>
      </c>
      <c r="N31" s="18">
        <f t="shared" si="9"/>
        <v>0</v>
      </c>
      <c r="O31" s="18">
        <f t="shared" si="1"/>
        <v>0</v>
      </c>
      <c r="P31" s="18">
        <f t="shared" si="2"/>
        <v>0</v>
      </c>
      <c r="Q31" s="18">
        <f t="shared" si="3"/>
        <v>0</v>
      </c>
      <c r="R31" s="18">
        <f t="shared" si="4"/>
        <v>0</v>
      </c>
      <c r="S31" s="18">
        <f t="shared" si="5"/>
        <v>0</v>
      </c>
      <c r="T31" s="18">
        <f t="shared" si="6"/>
        <v>0</v>
      </c>
      <c r="U31" s="16">
        <f t="shared" si="7"/>
        <v>0</v>
      </c>
      <c r="V31" s="55"/>
      <c r="W31" s="7"/>
      <c r="X31" s="40"/>
      <c r="Y31" s="7"/>
      <c r="Z31" s="7"/>
      <c r="AA31" s="7"/>
      <c r="AB31" s="7"/>
      <c r="AC31" s="7"/>
      <c r="AD31" s="7"/>
      <c r="AE31" s="7"/>
      <c r="AF31" s="7"/>
      <c r="AG31" s="7"/>
      <c r="AH31" s="7"/>
      <c r="AI31" s="7"/>
      <c r="AJ31" s="7"/>
      <c r="AK31" s="7"/>
      <c r="AL31" s="7"/>
      <c r="AM31" s="7"/>
      <c r="AN31" s="7"/>
      <c r="AO31" s="7"/>
      <c r="AP31" s="7"/>
      <c r="AQ31" s="7"/>
      <c r="AR31" s="7"/>
      <c r="AS31" s="7"/>
      <c r="AT31" s="7"/>
    </row>
    <row r="32" spans="1:49" s="10" customFormat="1" x14ac:dyDescent="0.3">
      <c r="A32" s="106"/>
      <c r="B32" s="109"/>
      <c r="C32" s="29" t="s">
        <v>51</v>
      </c>
      <c r="D32" s="29">
        <v>162</v>
      </c>
      <c r="E32" s="29">
        <v>1</v>
      </c>
      <c r="F32" s="29">
        <v>1</v>
      </c>
      <c r="G32" s="29">
        <v>1</v>
      </c>
      <c r="H32" s="24" t="s">
        <v>16</v>
      </c>
      <c r="I32" s="81"/>
      <c r="J32" s="18">
        <f t="shared" si="9"/>
        <v>0</v>
      </c>
      <c r="K32" s="18">
        <f t="shared" si="9"/>
        <v>0</v>
      </c>
      <c r="L32" s="18">
        <f t="shared" si="9"/>
        <v>0</v>
      </c>
      <c r="M32" s="18">
        <f t="shared" si="9"/>
        <v>0</v>
      </c>
      <c r="N32" s="18">
        <f t="shared" si="9"/>
        <v>0</v>
      </c>
      <c r="O32" s="18">
        <f t="shared" si="1"/>
        <v>0</v>
      </c>
      <c r="P32" s="18">
        <f t="shared" si="2"/>
        <v>0</v>
      </c>
      <c r="Q32" s="18">
        <f t="shared" si="3"/>
        <v>0</v>
      </c>
      <c r="R32" s="18">
        <f t="shared" si="4"/>
        <v>0</v>
      </c>
      <c r="S32" s="18">
        <f t="shared" si="5"/>
        <v>0</v>
      </c>
      <c r="T32" s="18">
        <f t="shared" si="6"/>
        <v>0</v>
      </c>
      <c r="U32" s="16">
        <f t="shared" si="7"/>
        <v>0</v>
      </c>
      <c r="V32" s="55"/>
      <c r="W32" s="7"/>
      <c r="X32" s="40"/>
      <c r="Y32" s="7"/>
      <c r="Z32" s="7"/>
      <c r="AA32" s="7"/>
      <c r="AB32" s="7"/>
      <c r="AC32" s="7"/>
      <c r="AD32" s="7"/>
      <c r="AE32" s="7"/>
      <c r="AF32" s="7"/>
      <c r="AG32" s="7"/>
      <c r="AH32" s="7"/>
      <c r="AI32" s="7"/>
      <c r="AJ32" s="7"/>
      <c r="AK32" s="7"/>
      <c r="AL32" s="7"/>
      <c r="AM32" s="7"/>
      <c r="AN32" s="7"/>
      <c r="AO32" s="7"/>
      <c r="AP32" s="7"/>
      <c r="AQ32" s="7"/>
      <c r="AR32" s="7"/>
      <c r="AS32" s="7"/>
      <c r="AT32" s="7"/>
    </row>
    <row r="33" spans="1:46" s="10" customFormat="1" x14ac:dyDescent="0.3">
      <c r="A33" s="106"/>
      <c r="B33" s="109"/>
      <c r="C33" s="111" t="s">
        <v>80</v>
      </c>
      <c r="D33" s="112"/>
      <c r="E33" s="112"/>
      <c r="F33" s="112"/>
      <c r="G33" s="112"/>
      <c r="H33" s="113"/>
      <c r="I33" s="113"/>
      <c r="J33" s="114"/>
      <c r="K33" s="119"/>
      <c r="L33" s="120"/>
      <c r="M33" s="120"/>
      <c r="N33" s="120"/>
      <c r="O33" s="120"/>
      <c r="P33" s="120"/>
      <c r="Q33" s="120"/>
      <c r="R33" s="120"/>
      <c r="S33" s="120"/>
      <c r="T33" s="120"/>
      <c r="U33" s="121"/>
      <c r="V33" s="55"/>
      <c r="W33" s="7"/>
      <c r="X33" s="40"/>
      <c r="Y33" s="7"/>
      <c r="Z33" s="7"/>
      <c r="AA33" s="7"/>
      <c r="AB33" s="7"/>
      <c r="AC33" s="7"/>
      <c r="AD33" s="7"/>
      <c r="AE33" s="7"/>
      <c r="AF33" s="7"/>
      <c r="AG33" s="7"/>
      <c r="AH33" s="7"/>
      <c r="AI33" s="7"/>
      <c r="AJ33" s="7"/>
      <c r="AK33" s="7"/>
      <c r="AL33" s="7"/>
      <c r="AM33" s="7"/>
      <c r="AN33" s="7"/>
      <c r="AO33" s="7"/>
      <c r="AP33" s="7"/>
      <c r="AQ33" s="7"/>
      <c r="AR33" s="7"/>
      <c r="AS33" s="7"/>
      <c r="AT33" s="7"/>
    </row>
    <row r="34" spans="1:46" s="10" customFormat="1" x14ac:dyDescent="0.3">
      <c r="A34" s="106"/>
      <c r="B34" s="109"/>
      <c r="C34" s="115"/>
      <c r="D34" s="116"/>
      <c r="E34" s="116"/>
      <c r="F34" s="116"/>
      <c r="G34" s="116"/>
      <c r="H34" s="117"/>
      <c r="I34" s="117"/>
      <c r="J34" s="118"/>
      <c r="K34" s="122"/>
      <c r="L34" s="123"/>
      <c r="M34" s="123"/>
      <c r="N34" s="123"/>
      <c r="O34" s="123"/>
      <c r="P34" s="123"/>
      <c r="Q34" s="123"/>
      <c r="R34" s="123"/>
      <c r="S34" s="123"/>
      <c r="T34" s="123"/>
      <c r="U34" s="124"/>
      <c r="V34" s="55"/>
      <c r="W34" s="7"/>
      <c r="X34" s="40"/>
      <c r="Y34" s="7"/>
      <c r="Z34" s="7"/>
      <c r="AA34" s="7"/>
      <c r="AB34" s="7"/>
      <c r="AC34" s="7"/>
      <c r="AD34" s="7"/>
      <c r="AE34" s="7"/>
      <c r="AF34" s="7"/>
      <c r="AG34" s="7"/>
      <c r="AH34" s="7"/>
      <c r="AI34" s="7"/>
      <c r="AJ34" s="7"/>
      <c r="AK34" s="7"/>
      <c r="AL34" s="7"/>
      <c r="AM34" s="7"/>
      <c r="AN34" s="7"/>
      <c r="AO34" s="7"/>
      <c r="AP34" s="7"/>
      <c r="AQ34" s="7"/>
      <c r="AR34" s="7"/>
      <c r="AS34" s="7"/>
      <c r="AT34" s="7"/>
    </row>
    <row r="35" spans="1:46" s="10" customFormat="1" x14ac:dyDescent="0.3">
      <c r="A35" s="106"/>
      <c r="B35" s="109"/>
      <c r="C35" s="29" t="s">
        <v>50</v>
      </c>
      <c r="D35" s="29">
        <v>50</v>
      </c>
      <c r="E35" s="72">
        <v>52</v>
      </c>
      <c r="F35" s="72">
        <v>30</v>
      </c>
      <c r="G35" s="72">
        <v>80</v>
      </c>
      <c r="H35" s="73" t="s">
        <v>16</v>
      </c>
      <c r="I35" s="51"/>
      <c r="J35" s="18">
        <f t="shared" ref="J35:N39" si="10">I35*1.04</f>
        <v>0</v>
      </c>
      <c r="K35" s="18">
        <f t="shared" si="10"/>
        <v>0</v>
      </c>
      <c r="L35" s="18">
        <f t="shared" si="10"/>
        <v>0</v>
      </c>
      <c r="M35" s="18">
        <f t="shared" si="10"/>
        <v>0</v>
      </c>
      <c r="N35" s="18">
        <f t="shared" si="10"/>
        <v>0</v>
      </c>
      <c r="O35" s="18">
        <f>I35*D35</f>
        <v>0</v>
      </c>
      <c r="P35" s="18">
        <f>J35*D35</f>
        <v>0</v>
      </c>
      <c r="Q35" s="18">
        <f>K35*D35</f>
        <v>0</v>
      </c>
      <c r="R35" s="18">
        <f>L35*D35</f>
        <v>0</v>
      </c>
      <c r="S35" s="18">
        <f>M35*D35</f>
        <v>0</v>
      </c>
      <c r="T35" s="18">
        <f>N35*D35</f>
        <v>0</v>
      </c>
      <c r="U35" s="16">
        <f>E35*((O35+P35)/2)+((Q35+R35)/2)*F35+((S35+T35)/2)*G35</f>
        <v>0</v>
      </c>
      <c r="V35" s="55"/>
      <c r="W35" s="7"/>
      <c r="X35" s="40"/>
      <c r="Y35" s="7"/>
      <c r="Z35" s="7"/>
      <c r="AA35" s="7"/>
      <c r="AB35" s="7"/>
      <c r="AC35" s="7"/>
      <c r="AD35" s="7"/>
      <c r="AE35" s="7"/>
      <c r="AF35" s="7"/>
      <c r="AG35" s="7"/>
      <c r="AH35" s="7"/>
      <c r="AI35" s="7"/>
      <c r="AJ35" s="7"/>
      <c r="AK35" s="7"/>
      <c r="AL35" s="7"/>
      <c r="AM35" s="7"/>
      <c r="AN35" s="7"/>
      <c r="AO35" s="7"/>
      <c r="AP35" s="7"/>
      <c r="AQ35" s="7"/>
      <c r="AR35" s="7"/>
      <c r="AS35" s="7"/>
      <c r="AT35" s="7"/>
    </row>
    <row r="36" spans="1:46" s="10" customFormat="1" x14ac:dyDescent="0.3">
      <c r="A36" s="106"/>
      <c r="B36" s="109"/>
      <c r="C36" s="29" t="s">
        <v>52</v>
      </c>
      <c r="D36" s="29">
        <v>30</v>
      </c>
      <c r="E36" s="70">
        <v>1</v>
      </c>
      <c r="F36" s="70">
        <v>1</v>
      </c>
      <c r="G36" s="70">
        <v>1</v>
      </c>
      <c r="H36" s="71" t="s">
        <v>16</v>
      </c>
      <c r="I36" s="51"/>
      <c r="J36" s="18">
        <f t="shared" si="10"/>
        <v>0</v>
      </c>
      <c r="K36" s="18">
        <f t="shared" si="10"/>
        <v>0</v>
      </c>
      <c r="L36" s="18">
        <f t="shared" si="10"/>
        <v>0</v>
      </c>
      <c r="M36" s="18">
        <f t="shared" si="10"/>
        <v>0</v>
      </c>
      <c r="N36" s="18">
        <f t="shared" si="10"/>
        <v>0</v>
      </c>
      <c r="O36" s="18">
        <f>I36*D36</f>
        <v>0</v>
      </c>
      <c r="P36" s="18">
        <f>J36*D36</f>
        <v>0</v>
      </c>
      <c r="Q36" s="18">
        <f>K36*D36</f>
        <v>0</v>
      </c>
      <c r="R36" s="18">
        <f>L36*D36</f>
        <v>0</v>
      </c>
      <c r="S36" s="18">
        <f>M36*D36</f>
        <v>0</v>
      </c>
      <c r="T36" s="18">
        <f>N36*D36</f>
        <v>0</v>
      </c>
      <c r="U36" s="16">
        <f>E36*((O36+P36)/2)+((Q36+R36)/2)*F36+((S36+T36)/2)*G36</f>
        <v>0</v>
      </c>
      <c r="V36" s="55"/>
      <c r="W36" s="7"/>
      <c r="X36" s="40"/>
      <c r="Y36" s="7"/>
      <c r="Z36" s="7"/>
      <c r="AA36" s="7"/>
      <c r="AB36" s="7"/>
      <c r="AC36" s="7"/>
      <c r="AD36" s="7"/>
      <c r="AE36" s="7"/>
      <c r="AF36" s="7"/>
      <c r="AG36" s="7"/>
      <c r="AH36" s="7"/>
      <c r="AI36" s="7"/>
      <c r="AJ36" s="7"/>
      <c r="AK36" s="7"/>
      <c r="AL36" s="7"/>
      <c r="AM36" s="7"/>
      <c r="AN36" s="7"/>
      <c r="AO36" s="7"/>
      <c r="AP36" s="7"/>
      <c r="AQ36" s="7"/>
      <c r="AR36" s="7"/>
      <c r="AS36" s="7"/>
      <c r="AT36" s="7"/>
    </row>
    <row r="37" spans="1:46" s="10" customFormat="1" x14ac:dyDescent="0.3">
      <c r="A37" s="106"/>
      <c r="B37" s="109"/>
      <c r="C37" s="24" t="s">
        <v>46</v>
      </c>
      <c r="D37" s="29">
        <v>15</v>
      </c>
      <c r="E37" s="70">
        <v>180</v>
      </c>
      <c r="F37" s="70">
        <v>200</v>
      </c>
      <c r="G37" s="70">
        <v>200</v>
      </c>
      <c r="H37" s="71" t="s">
        <v>16</v>
      </c>
      <c r="I37" s="51"/>
      <c r="J37" s="18">
        <f t="shared" si="10"/>
        <v>0</v>
      </c>
      <c r="K37" s="18">
        <f t="shared" si="10"/>
        <v>0</v>
      </c>
      <c r="L37" s="18">
        <f t="shared" si="10"/>
        <v>0</v>
      </c>
      <c r="M37" s="18">
        <f t="shared" si="10"/>
        <v>0</v>
      </c>
      <c r="N37" s="18">
        <f t="shared" si="10"/>
        <v>0</v>
      </c>
      <c r="O37" s="18">
        <f>I37*D37</f>
        <v>0</v>
      </c>
      <c r="P37" s="18">
        <f>J37*D37</f>
        <v>0</v>
      </c>
      <c r="Q37" s="18">
        <f>K37*D37</f>
        <v>0</v>
      </c>
      <c r="R37" s="18">
        <f>L37*D37</f>
        <v>0</v>
      </c>
      <c r="S37" s="18">
        <f>M37*D37</f>
        <v>0</v>
      </c>
      <c r="T37" s="18">
        <f>N37*D37</f>
        <v>0</v>
      </c>
      <c r="U37" s="16">
        <f>E37*((O37+P37)/2)+((Q37+R37)/2)*F37+((S37+T37)/2)*G37</f>
        <v>0</v>
      </c>
      <c r="V37" s="55"/>
      <c r="W37" s="7"/>
      <c r="X37" s="40"/>
      <c r="Y37" s="7"/>
      <c r="Z37" s="7"/>
      <c r="AA37" s="7"/>
      <c r="AB37" s="7"/>
      <c r="AC37" s="7"/>
      <c r="AD37" s="7"/>
      <c r="AE37" s="7"/>
      <c r="AF37" s="7"/>
      <c r="AG37" s="7"/>
      <c r="AH37" s="7"/>
      <c r="AI37" s="7"/>
      <c r="AJ37" s="7"/>
      <c r="AK37" s="7"/>
      <c r="AL37" s="7"/>
      <c r="AM37" s="7"/>
      <c r="AN37" s="7"/>
      <c r="AO37" s="7"/>
      <c r="AP37" s="7"/>
      <c r="AQ37" s="7"/>
      <c r="AR37" s="7"/>
      <c r="AS37" s="7"/>
      <c r="AT37" s="7"/>
    </row>
    <row r="38" spans="1:46" s="10" customFormat="1" x14ac:dyDescent="0.3">
      <c r="A38" s="106"/>
      <c r="B38" s="109"/>
      <c r="C38" s="24" t="s">
        <v>48</v>
      </c>
      <c r="D38" s="29">
        <v>8</v>
      </c>
      <c r="E38" s="70">
        <v>2</v>
      </c>
      <c r="F38" s="70">
        <v>3</v>
      </c>
      <c r="G38" s="70">
        <v>5</v>
      </c>
      <c r="H38" s="71" t="s">
        <v>16</v>
      </c>
      <c r="I38" s="51"/>
      <c r="J38" s="18">
        <f t="shared" si="10"/>
        <v>0</v>
      </c>
      <c r="K38" s="18">
        <f t="shared" si="10"/>
        <v>0</v>
      </c>
      <c r="L38" s="18">
        <f t="shared" si="10"/>
        <v>0</v>
      </c>
      <c r="M38" s="18">
        <f t="shared" si="10"/>
        <v>0</v>
      </c>
      <c r="N38" s="18">
        <f t="shared" si="10"/>
        <v>0</v>
      </c>
      <c r="O38" s="18">
        <f>I38*D38</f>
        <v>0</v>
      </c>
      <c r="P38" s="18">
        <f>J38*D38</f>
        <v>0</v>
      </c>
      <c r="Q38" s="18">
        <f>K38*D38</f>
        <v>0</v>
      </c>
      <c r="R38" s="18">
        <f>L38*D38</f>
        <v>0</v>
      </c>
      <c r="S38" s="18">
        <f>M38*D38</f>
        <v>0</v>
      </c>
      <c r="T38" s="18">
        <f>N38*D38</f>
        <v>0</v>
      </c>
      <c r="U38" s="16">
        <f>E38*((O38+P38)/2)+((Q38+R38)/2)*F38+((S38+T38)/2)*G38</f>
        <v>0</v>
      </c>
      <c r="V38" s="55"/>
      <c r="W38" s="7"/>
      <c r="X38" s="40"/>
      <c r="Y38" s="7"/>
      <c r="Z38" s="7"/>
      <c r="AA38" s="7"/>
      <c r="AB38" s="7"/>
      <c r="AC38" s="7"/>
      <c r="AD38" s="7"/>
      <c r="AE38" s="7"/>
      <c r="AF38" s="7"/>
      <c r="AG38" s="7"/>
      <c r="AH38" s="7"/>
      <c r="AI38" s="7"/>
      <c r="AJ38" s="7"/>
      <c r="AK38" s="7"/>
      <c r="AL38" s="7"/>
      <c r="AM38" s="7"/>
      <c r="AN38" s="7"/>
      <c r="AO38" s="7"/>
      <c r="AP38" s="7"/>
      <c r="AQ38" s="7"/>
      <c r="AR38" s="7"/>
      <c r="AS38" s="7"/>
      <c r="AT38" s="7"/>
    </row>
    <row r="39" spans="1:46" s="10" customFormat="1" x14ac:dyDescent="0.3">
      <c r="A39" s="106"/>
      <c r="B39" s="109"/>
      <c r="C39" s="24" t="s">
        <v>47</v>
      </c>
      <c r="D39" s="29">
        <v>7</v>
      </c>
      <c r="E39" s="70">
        <v>35</v>
      </c>
      <c r="F39" s="70">
        <v>20</v>
      </c>
      <c r="G39" s="70">
        <v>30</v>
      </c>
      <c r="H39" s="71" t="s">
        <v>16</v>
      </c>
      <c r="I39" s="51"/>
      <c r="J39" s="18">
        <f t="shared" si="10"/>
        <v>0</v>
      </c>
      <c r="K39" s="18">
        <f t="shared" si="10"/>
        <v>0</v>
      </c>
      <c r="L39" s="18">
        <f t="shared" si="10"/>
        <v>0</v>
      </c>
      <c r="M39" s="18">
        <f t="shared" si="10"/>
        <v>0</v>
      </c>
      <c r="N39" s="18">
        <f t="shared" si="10"/>
        <v>0</v>
      </c>
      <c r="O39" s="18">
        <f>I39*D39</f>
        <v>0</v>
      </c>
      <c r="P39" s="18">
        <f>J39*D39</f>
        <v>0</v>
      </c>
      <c r="Q39" s="18">
        <f>K39*D39</f>
        <v>0</v>
      </c>
      <c r="R39" s="18">
        <f>L39*D39</f>
        <v>0</v>
      </c>
      <c r="S39" s="18">
        <f>M39*D39</f>
        <v>0</v>
      </c>
      <c r="T39" s="18">
        <f>N39*D39</f>
        <v>0</v>
      </c>
      <c r="U39" s="16">
        <f>E39*((O39+P39)/2)+((Q39+R39)/2)*F39+((S39+T39)/2)*G39</f>
        <v>0</v>
      </c>
      <c r="V39" s="55"/>
      <c r="W39" s="7"/>
      <c r="X39" s="40"/>
      <c r="Y39" s="7"/>
      <c r="Z39" s="7"/>
      <c r="AA39" s="7"/>
      <c r="AB39" s="7"/>
      <c r="AC39" s="7"/>
      <c r="AD39" s="7"/>
      <c r="AE39" s="7"/>
      <c r="AF39" s="7"/>
      <c r="AG39" s="7"/>
      <c r="AH39" s="7"/>
      <c r="AI39" s="7"/>
      <c r="AJ39" s="7"/>
      <c r="AK39" s="7"/>
      <c r="AL39" s="7"/>
      <c r="AM39" s="7"/>
      <c r="AN39" s="7"/>
      <c r="AO39" s="7"/>
      <c r="AP39" s="7"/>
      <c r="AQ39" s="7"/>
      <c r="AR39" s="7"/>
      <c r="AS39" s="7"/>
      <c r="AT39" s="7"/>
    </row>
    <row r="40" spans="1:46" s="10" customFormat="1" x14ac:dyDescent="0.3">
      <c r="A40" s="106"/>
      <c r="B40" s="109"/>
      <c r="C40" s="74"/>
      <c r="D40" s="25"/>
      <c r="E40" s="72"/>
      <c r="F40" s="72"/>
      <c r="G40" s="72"/>
      <c r="H40" s="73"/>
      <c r="I40" s="82"/>
      <c r="J40" s="18"/>
      <c r="K40" s="18"/>
      <c r="L40" s="18"/>
      <c r="M40" s="18">
        <f>I40*1.1</f>
        <v>0</v>
      </c>
      <c r="N40" s="18">
        <f t="shared" ref="N40:N42" si="11">M40*1.1</f>
        <v>0</v>
      </c>
      <c r="O40" s="18">
        <f t="shared" ref="O40:O42" si="12">I40*D40</f>
        <v>0</v>
      </c>
      <c r="P40" s="18"/>
      <c r="Q40" s="18"/>
      <c r="R40" s="18"/>
      <c r="S40" s="18">
        <f t="shared" ref="S40:S42" si="13">M40*D40</f>
        <v>0</v>
      </c>
      <c r="T40" s="18">
        <f t="shared" ref="T40:T42" si="14">N40*D40</f>
        <v>0</v>
      </c>
      <c r="U40" s="16">
        <f t="shared" ref="U40:U42" si="15">((O40*E40)*0.5)+((P40*E40)*0.5)+((Q40*F40)*0.5)+((R40*F40)*0.5)+((S40*E40)*0.5)+((T40*E40)*0.5)</f>
        <v>0</v>
      </c>
      <c r="V40" s="55"/>
      <c r="W40" s="7"/>
      <c r="X40" s="40"/>
      <c r="Y40" s="7"/>
      <c r="Z40" s="7"/>
      <c r="AA40" s="7"/>
      <c r="AB40" s="7"/>
      <c r="AC40" s="7"/>
      <c r="AD40" s="7"/>
      <c r="AE40" s="7"/>
      <c r="AF40" s="7"/>
      <c r="AG40" s="7"/>
      <c r="AH40" s="7"/>
      <c r="AI40" s="7"/>
      <c r="AJ40" s="7"/>
      <c r="AK40" s="7"/>
      <c r="AL40" s="7"/>
      <c r="AM40" s="7"/>
      <c r="AN40" s="7"/>
      <c r="AO40" s="7"/>
      <c r="AP40" s="7"/>
      <c r="AQ40" s="7"/>
      <c r="AR40" s="7"/>
      <c r="AS40" s="7"/>
      <c r="AT40" s="7"/>
    </row>
    <row r="41" spans="1:46" s="10" customFormat="1" x14ac:dyDescent="0.3">
      <c r="A41" s="106"/>
      <c r="B41" s="109"/>
      <c r="C41" s="75"/>
      <c r="D41" s="24"/>
      <c r="E41" s="70"/>
      <c r="F41" s="70"/>
      <c r="G41" s="70"/>
      <c r="H41" s="71"/>
      <c r="I41" s="82"/>
      <c r="J41" s="18"/>
      <c r="K41" s="18"/>
      <c r="L41" s="18"/>
      <c r="M41" s="18">
        <f>I41*1.1</f>
        <v>0</v>
      </c>
      <c r="N41" s="18">
        <f t="shared" si="11"/>
        <v>0</v>
      </c>
      <c r="O41" s="18">
        <f t="shared" si="12"/>
        <v>0</v>
      </c>
      <c r="P41" s="18"/>
      <c r="Q41" s="18"/>
      <c r="R41" s="18"/>
      <c r="S41" s="18">
        <f t="shared" si="13"/>
        <v>0</v>
      </c>
      <c r="T41" s="18">
        <f t="shared" si="14"/>
        <v>0</v>
      </c>
      <c r="U41" s="16">
        <f t="shared" si="15"/>
        <v>0</v>
      </c>
      <c r="V41" s="55"/>
      <c r="W41" s="7"/>
      <c r="X41" s="40"/>
      <c r="Y41" s="7"/>
      <c r="Z41" s="7"/>
      <c r="AA41" s="7"/>
      <c r="AB41" s="7"/>
      <c r="AC41" s="7"/>
      <c r="AD41" s="7"/>
      <c r="AE41" s="7"/>
      <c r="AF41" s="7"/>
      <c r="AG41" s="7"/>
      <c r="AH41" s="7"/>
      <c r="AI41" s="7"/>
      <c r="AJ41" s="7"/>
      <c r="AK41" s="7"/>
      <c r="AL41" s="7"/>
      <c r="AM41" s="7"/>
      <c r="AN41" s="7"/>
      <c r="AO41" s="7"/>
      <c r="AP41" s="7"/>
      <c r="AQ41" s="7"/>
      <c r="AR41" s="7"/>
      <c r="AS41" s="7"/>
      <c r="AT41" s="7"/>
    </row>
    <row r="42" spans="1:46" s="10" customFormat="1" ht="15" thickBot="1" x14ac:dyDescent="0.35">
      <c r="A42" s="107"/>
      <c r="B42" s="110"/>
      <c r="C42" s="75"/>
      <c r="D42" s="24"/>
      <c r="E42" s="70"/>
      <c r="F42" s="70"/>
      <c r="G42" s="70"/>
      <c r="H42" s="71"/>
      <c r="I42" s="82"/>
      <c r="J42" s="18"/>
      <c r="K42" s="18"/>
      <c r="L42" s="18"/>
      <c r="M42" s="18">
        <f>I42*1.1</f>
        <v>0</v>
      </c>
      <c r="N42" s="18">
        <f t="shared" si="11"/>
        <v>0</v>
      </c>
      <c r="O42" s="18">
        <f t="shared" si="12"/>
        <v>0</v>
      </c>
      <c r="P42" s="18"/>
      <c r="Q42" s="18"/>
      <c r="R42" s="18"/>
      <c r="S42" s="18">
        <f t="shared" si="13"/>
        <v>0</v>
      </c>
      <c r="T42" s="18">
        <f t="shared" si="14"/>
        <v>0</v>
      </c>
      <c r="U42" s="16">
        <f t="shared" si="15"/>
        <v>0</v>
      </c>
      <c r="V42" s="55"/>
      <c r="W42" s="7"/>
      <c r="X42" s="40"/>
      <c r="Y42" s="7"/>
      <c r="Z42" s="7"/>
      <c r="AA42" s="7"/>
      <c r="AB42" s="7"/>
      <c r="AC42" s="7"/>
      <c r="AD42" s="7"/>
      <c r="AE42" s="7"/>
      <c r="AF42" s="7"/>
      <c r="AG42" s="7"/>
      <c r="AH42" s="7"/>
      <c r="AI42" s="7"/>
      <c r="AJ42" s="7"/>
      <c r="AK42" s="7"/>
      <c r="AL42" s="7"/>
      <c r="AM42" s="7"/>
      <c r="AN42" s="7"/>
      <c r="AO42" s="7"/>
      <c r="AP42" s="7"/>
      <c r="AQ42" s="7"/>
      <c r="AR42" s="7"/>
      <c r="AS42" s="7"/>
      <c r="AT42" s="7"/>
    </row>
    <row r="43" spans="1:46" s="10" customFormat="1" ht="16.2" customHeight="1" thickBot="1" x14ac:dyDescent="0.35">
      <c r="A43" s="76"/>
      <c r="B43" s="76"/>
      <c r="C43" s="76"/>
      <c r="D43" s="76"/>
      <c r="E43" s="76"/>
      <c r="F43" s="76"/>
      <c r="G43" s="76"/>
      <c r="H43" s="21" t="s">
        <v>23</v>
      </c>
      <c r="I43" s="22"/>
      <c r="J43" s="22"/>
      <c r="K43" s="22"/>
      <c r="L43" s="22"/>
      <c r="M43" s="22"/>
      <c r="N43" s="22"/>
      <c r="O43" s="23"/>
      <c r="P43" s="39"/>
      <c r="Q43" s="39"/>
      <c r="R43" s="39"/>
      <c r="S43" s="39"/>
      <c r="T43" s="39"/>
      <c r="U43" s="43">
        <f>SUM(U9:U42)</f>
        <v>0</v>
      </c>
      <c r="V43" s="54"/>
      <c r="W43" s="7"/>
      <c r="X43" s="7"/>
      <c r="Y43" s="7"/>
      <c r="Z43" s="7"/>
      <c r="AA43" s="7"/>
      <c r="AB43" s="7"/>
      <c r="AC43" s="7"/>
      <c r="AD43" s="7"/>
      <c r="AE43" s="7"/>
      <c r="AF43" s="7"/>
      <c r="AG43" s="7"/>
      <c r="AH43" s="7"/>
      <c r="AI43" s="7"/>
      <c r="AJ43" s="7"/>
      <c r="AK43" s="7"/>
      <c r="AL43" s="7"/>
      <c r="AM43" s="7"/>
      <c r="AN43" s="7"/>
      <c r="AO43" s="7"/>
      <c r="AP43" s="7"/>
      <c r="AQ43" s="7"/>
      <c r="AR43" s="7"/>
      <c r="AS43" s="7"/>
      <c r="AT43" s="7"/>
    </row>
    <row r="44" spans="1:46" ht="15" thickBot="1" x14ac:dyDescent="0.35">
      <c r="A44" s="76"/>
      <c r="B44" s="76"/>
      <c r="C44" s="76"/>
      <c r="D44" s="76"/>
      <c r="E44" s="76"/>
      <c r="F44" s="76"/>
      <c r="G44" s="76"/>
      <c r="H44" s="86" t="s">
        <v>39</v>
      </c>
      <c r="I44" s="87"/>
      <c r="J44" s="87"/>
      <c r="K44" s="87"/>
      <c r="L44" s="87"/>
      <c r="M44" s="87"/>
      <c r="N44" s="87"/>
      <c r="O44" s="88"/>
      <c r="P44" s="37"/>
      <c r="Q44" s="37"/>
      <c r="R44" s="37"/>
      <c r="S44" s="37"/>
      <c r="T44" s="37"/>
      <c r="U44" s="44">
        <f>U43*1.15</f>
        <v>0</v>
      </c>
    </row>
    <row r="45" spans="1:46" x14ac:dyDescent="0.3">
      <c r="A45" s="77" t="s">
        <v>21</v>
      </c>
      <c r="B45" s="77"/>
      <c r="C45" s="77"/>
      <c r="D45" s="77"/>
      <c r="E45" s="77"/>
      <c r="F45" s="77"/>
      <c r="G45" s="77"/>
      <c r="H45" s="77"/>
      <c r="I45" s="78"/>
      <c r="J45" s="78"/>
      <c r="K45" s="78"/>
      <c r="L45" s="78"/>
      <c r="M45" s="78"/>
      <c r="N45" s="78"/>
      <c r="O45"/>
      <c r="P45"/>
      <c r="Q45"/>
      <c r="R45"/>
      <c r="S45"/>
      <c r="T45"/>
    </row>
    <row r="46" spans="1:46" x14ac:dyDescent="0.3">
      <c r="A46" s="77" t="s">
        <v>54</v>
      </c>
      <c r="B46" s="77"/>
      <c r="C46" s="77"/>
      <c r="D46" s="77"/>
      <c r="E46" s="77"/>
      <c r="F46" s="77"/>
      <c r="G46" s="77"/>
      <c r="H46" s="77"/>
      <c r="I46" s="78"/>
      <c r="J46" s="78"/>
      <c r="K46" s="78"/>
      <c r="L46" s="78"/>
      <c r="M46" s="78"/>
      <c r="N46" s="78"/>
      <c r="O46"/>
      <c r="P46"/>
      <c r="Q46"/>
      <c r="R46"/>
      <c r="S46"/>
      <c r="T46"/>
    </row>
  </sheetData>
  <sortState xmlns:xlrd2="http://schemas.microsoft.com/office/spreadsheetml/2017/richdata2" ref="C9:U39">
    <sortCondition descending="1" ref="D9:D39"/>
  </sortState>
  <mergeCells count="14">
    <mergeCell ref="Q6:R7"/>
    <mergeCell ref="S6:T7"/>
    <mergeCell ref="H44:O44"/>
    <mergeCell ref="A1:U1"/>
    <mergeCell ref="A2:O2"/>
    <mergeCell ref="C4:U4"/>
    <mergeCell ref="A9:A42"/>
    <mergeCell ref="B9:B42"/>
    <mergeCell ref="I6:J7"/>
    <mergeCell ref="K6:L7"/>
    <mergeCell ref="M6:N7"/>
    <mergeCell ref="O6:P7"/>
    <mergeCell ref="C33:J34"/>
    <mergeCell ref="K33:U3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0C9463B-52E5-405B-BCB5-4C112360BB3C}"/>
</file>

<file path=customXml/itemProps2.xml><?xml version="1.0" encoding="utf-8"?>
<ds:datastoreItem xmlns:ds="http://schemas.openxmlformats.org/officeDocument/2006/customXml" ds:itemID="{2E248331-F62C-4628-8223-D44D07EEEE4F}"/>
</file>

<file path=customXml/itemProps3.xml><?xml version="1.0" encoding="utf-8"?>
<ds:datastoreItem xmlns:ds="http://schemas.openxmlformats.org/officeDocument/2006/customXml" ds:itemID="{445DE3B1-3096-4568-AE89-5406772D68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ANNEXURE B</vt:lpstr>
    </vt:vector>
  </TitlesOfParts>
  <Company>Transnet TNPA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Monono Mogoye        Transnet Engineering    KDS</dc:creator>
  <cp:lastModifiedBy>Rosalia Mojela          Transnet  Engineering  KDS</cp:lastModifiedBy>
  <dcterms:created xsi:type="dcterms:W3CDTF">2023-04-24T11:08:12Z</dcterms:created>
  <dcterms:modified xsi:type="dcterms:W3CDTF">2024-09-02T12:04:31Z</dcterms:modified>
</cp:coreProperties>
</file>